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ohn\NDC Dropbox\mapdata\Sacramento County\kit\"/>
    </mc:Choice>
  </mc:AlternateContent>
  <xr:revisionPtr revIDLastSave="0" documentId="8_{05AC89C3-6C6D-4085-A024-88C288E7219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structions" sheetId="4" r:id="rId1"/>
    <sheet name="Assignments" sheetId="1" r:id="rId2"/>
    <sheet name="Results" sheetId="2" r:id="rId3"/>
  </sheets>
  <definedNames>
    <definedName name="Pop_Units">Assignments!$B$5:$D$5</definedName>
    <definedName name="_xlnm.Print_Area" localSheetId="1">Assignments!$B$4:$P$125</definedName>
    <definedName name="_xlnm.Print_Titles" localSheetId="1">Assignments!$5:$5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8" i="1" l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G22" i="2"/>
  <c r="F22" i="2"/>
  <c r="E22" i="2"/>
  <c r="D22" i="2"/>
  <c r="C22" i="2"/>
  <c r="G21" i="2"/>
  <c r="F21" i="2"/>
  <c r="E21" i="2"/>
  <c r="D21" i="2"/>
  <c r="C21" i="2"/>
  <c r="G20" i="2"/>
  <c r="F20" i="2"/>
  <c r="E20" i="2"/>
  <c r="D20" i="2"/>
  <c r="C20" i="2"/>
  <c r="G19" i="2"/>
  <c r="F19" i="2"/>
  <c r="E19" i="2"/>
  <c r="D19" i="2"/>
  <c r="C19" i="2"/>
  <c r="G18" i="2"/>
  <c r="F18" i="2"/>
  <c r="E18" i="2"/>
  <c r="D18" i="2"/>
  <c r="C18" i="2"/>
  <c r="G17" i="2"/>
  <c r="F17" i="2"/>
  <c r="E17" i="2"/>
  <c r="D17" i="2"/>
  <c r="C17" i="2"/>
  <c r="G16" i="2"/>
  <c r="F16" i="2"/>
  <c r="E16" i="2"/>
  <c r="D16" i="2"/>
  <c r="C16" i="2"/>
  <c r="G15" i="2"/>
  <c r="F15" i="2"/>
  <c r="E15" i="2"/>
  <c r="D15" i="2"/>
  <c r="C15" i="2"/>
  <c r="G14" i="2"/>
  <c r="F14" i="2"/>
  <c r="E14" i="2"/>
  <c r="D14" i="2"/>
  <c r="C14" i="2"/>
  <c r="G13" i="2"/>
  <c r="F13" i="2"/>
  <c r="E13" i="2"/>
  <c r="D13" i="2"/>
  <c r="C13" i="2"/>
  <c r="G12" i="2"/>
  <c r="F12" i="2"/>
  <c r="E12" i="2"/>
  <c r="D12" i="2"/>
  <c r="C12" i="2"/>
  <c r="G11" i="2"/>
  <c r="F11" i="2"/>
  <c r="E11" i="2"/>
  <c r="D11" i="2"/>
  <c r="C11" i="2"/>
  <c r="G10" i="2"/>
  <c r="F10" i="2"/>
  <c r="E10" i="2"/>
  <c r="D10" i="2"/>
  <c r="C10" i="2"/>
  <c r="G8" i="2"/>
  <c r="F8" i="2"/>
  <c r="E8" i="2"/>
  <c r="D8" i="2"/>
  <c r="C8" i="2"/>
  <c r="C130" i="1"/>
  <c r="I8" i="2" s="1"/>
  <c r="D130" i="1"/>
  <c r="E130" i="1"/>
  <c r="F130" i="1"/>
  <c r="G130" i="1"/>
  <c r="H130" i="1"/>
  <c r="I130" i="1"/>
  <c r="J130" i="1"/>
  <c r="K130" i="1"/>
  <c r="M130" i="1"/>
  <c r="N130" i="1"/>
  <c r="O130" i="1"/>
  <c r="H22" i="2" l="1"/>
  <c r="L130" i="1"/>
  <c r="H12" i="2"/>
  <c r="P130" i="1"/>
  <c r="H15" i="2"/>
  <c r="H13" i="2"/>
  <c r="H18" i="2"/>
  <c r="H16" i="2"/>
  <c r="H21" i="2"/>
  <c r="H19" i="2"/>
  <c r="H8" i="2"/>
  <c r="H14" i="2"/>
  <c r="H17" i="2"/>
  <c r="H10" i="2"/>
  <c r="H11" i="2"/>
  <c r="H20" i="2"/>
  <c r="N2" i="1" l="1"/>
  <c r="N7" i="2"/>
  <c r="N17" i="2" l="1"/>
  <c r="N14" i="2"/>
  <c r="N13" i="2"/>
  <c r="N21" i="2"/>
  <c r="N12" i="2"/>
  <c r="N20" i="2"/>
  <c r="N11" i="2"/>
  <c r="N16" i="2"/>
  <c r="N18" i="2"/>
  <c r="N22" i="2"/>
  <c r="L7" i="2" l="1"/>
  <c r="M7" i="2"/>
  <c r="H2" i="1" l="1"/>
  <c r="K2" i="1"/>
  <c r="M18" i="2"/>
  <c r="L12" i="2"/>
  <c r="L14" i="2"/>
  <c r="L11" i="2"/>
  <c r="L18" i="2"/>
  <c r="L22" i="2"/>
  <c r="M14" i="2"/>
  <c r="M11" i="2"/>
  <c r="M22" i="2"/>
  <c r="L16" i="2"/>
  <c r="M13" i="2"/>
  <c r="L13" i="2"/>
  <c r="L17" i="2"/>
  <c r="L21" i="2"/>
  <c r="M17" i="2"/>
  <c r="M16" i="2"/>
  <c r="M20" i="2"/>
  <c r="M12" i="2"/>
  <c r="M21" i="2"/>
  <c r="L20" i="2"/>
  <c r="G9" i="2"/>
  <c r="N9" i="2" l="1"/>
  <c r="O2" i="1"/>
  <c r="E9" i="2"/>
  <c r="F9" i="2"/>
  <c r="K7" i="2"/>
  <c r="J7" i="2"/>
  <c r="M9" i="2" l="1"/>
  <c r="L2" i="1"/>
  <c r="L9" i="2"/>
  <c r="I2" i="1"/>
  <c r="P13" i="2"/>
  <c r="J13" i="2" l="1"/>
  <c r="K13" i="2"/>
  <c r="P18" i="2"/>
  <c r="P22" i="2"/>
  <c r="P21" i="2"/>
  <c r="P20" i="2"/>
  <c r="P14" i="2"/>
  <c r="P12" i="2"/>
  <c r="P11" i="2"/>
  <c r="P16" i="2" l="1"/>
  <c r="P17" i="2"/>
  <c r="K12" i="2"/>
  <c r="J16" i="2"/>
  <c r="K16" i="2"/>
  <c r="J11" i="2"/>
  <c r="J14" i="2"/>
  <c r="J12" i="2"/>
  <c r="J21" i="2"/>
  <c r="J20" i="2"/>
  <c r="K14" i="2"/>
  <c r="J17" i="2"/>
  <c r="K18" i="2"/>
  <c r="B2" i="1"/>
  <c r="J18" i="2"/>
  <c r="E2" i="1"/>
  <c r="K22" i="2"/>
  <c r="K17" i="2"/>
  <c r="K21" i="2"/>
  <c r="K20" i="2"/>
  <c r="J22" i="2"/>
  <c r="K11" i="2"/>
  <c r="O13" i="2" l="1"/>
  <c r="O14" i="2"/>
  <c r="O18" i="2"/>
  <c r="O12" i="2"/>
  <c r="C9" i="2"/>
  <c r="D9" i="2"/>
  <c r="O17" i="2"/>
  <c r="O20" i="2"/>
  <c r="O11" i="2"/>
  <c r="O22" i="2"/>
  <c r="O16" i="2"/>
  <c r="O21" i="2"/>
  <c r="I9" i="2" l="1"/>
  <c r="P9" i="2" s="1"/>
  <c r="F2" i="1"/>
  <c r="K9" i="2"/>
  <c r="J9" i="2"/>
  <c r="C2" i="1"/>
</calcChain>
</file>

<file path=xl/sharedStrings.xml><?xml version="1.0" encoding="utf-8"?>
<sst xmlns="http://schemas.openxmlformats.org/spreadsheetml/2006/main" count="74" uniqueCount="58">
  <si>
    <t>Sums by District Assigned</t>
  </si>
  <si>
    <t>enter your name here</t>
  </si>
  <si>
    <t>Unassigned</t>
  </si>
  <si>
    <t>Total</t>
  </si>
  <si>
    <t>Instructions for Use</t>
  </si>
  <si>
    <t>You can use the spreadsheet data in the "Assignments" worksheet in either of two ways:</t>
  </si>
  <si>
    <t>1) Use it as a reference to identify data for population units add the figures up by hand.</t>
  </si>
  <si>
    <t xml:space="preserve"> - OR -</t>
  </si>
  <si>
    <t xml:space="preserve">will automatically update as you make each assignment. </t>
  </si>
  <si>
    <t>Note:</t>
  </si>
  <si>
    <t>To minimize any chance of error or inadvertantly changed data, the spreadsheets are locked.</t>
  </si>
  <si>
    <t xml:space="preserve">You may only enter data in the cells colored in with </t>
  </si>
  <si>
    <t>yellow</t>
  </si>
  <si>
    <t>fill.</t>
  </si>
  <si>
    <t>Submission:</t>
  </si>
  <si>
    <t>Tot. Pop.</t>
  </si>
  <si>
    <t>Total Population</t>
  </si>
  <si>
    <t>Total CVAP</t>
  </si>
  <si>
    <t>Asian-American</t>
  </si>
  <si>
    <t>Citizen Voting Age Population</t>
  </si>
  <si>
    <t xml:space="preserve"> tot</t>
  </si>
  <si>
    <t xml:space="preserve"> Hisp</t>
  </si>
  <si>
    <t xml:space="preserve"> NH Wht</t>
  </si>
  <si>
    <t xml:space="preserve"> NH Asn</t>
  </si>
  <si>
    <t xml:space="preserve"> latino</t>
  </si>
  <si>
    <t xml:space="preserve"> asn</t>
  </si>
  <si>
    <t>Category</t>
  </si>
  <si>
    <t>Group</t>
  </si>
  <si>
    <t>Counts</t>
  </si>
  <si>
    <t>Deviation from Ideal</t>
  </si>
  <si>
    <t>Percentages</t>
  </si>
  <si>
    <t>Ideal population:</t>
  </si>
  <si>
    <t>Total Reg.</t>
  </si>
  <si>
    <t>Total Voters</t>
  </si>
  <si>
    <t>Latino</t>
  </si>
  <si>
    <t>D2:</t>
  </si>
  <si>
    <t>D1:</t>
  </si>
  <si>
    <t>D3:</t>
  </si>
  <si>
    <t>D4:</t>
  </si>
  <si>
    <t>Submitter's Comments about the plan:</t>
  </si>
  <si>
    <t>Quick Reference: Total Population &amp; Deviation from Ideal by district</t>
  </si>
  <si>
    <t>Pop</t>
  </si>
  <si>
    <t>Unit</t>
  </si>
  <si>
    <t>I think this map makes sense because . . . .</t>
  </si>
  <si>
    <t>NH Blk</t>
  </si>
  <si>
    <t>Nov. 2016 Registration</t>
  </si>
  <si>
    <t>Nov. 2016 Voters</t>
  </si>
  <si>
    <t>D5:</t>
  </si>
  <si>
    <t>other</t>
  </si>
  <si>
    <t>Other</t>
  </si>
  <si>
    <t>a given population unit. Then check the results of your assignments on the "Results" worksheet tab, which</t>
  </si>
  <si>
    <t>2) On the "Assignments" worksheet tab, enter the number for the district where you wish to assign</t>
  </si>
  <si>
    <t>When complete, please email this file to Redistricting@SacCounty.net.</t>
  </si>
  <si>
    <t>Sacramento County 2021 Public Participation Kit</t>
  </si>
  <si>
    <t>Nov. 2020 Registration</t>
  </si>
  <si>
    <t>Nov. 2020 Voters</t>
  </si>
  <si>
    <t>District (1-5)</t>
  </si>
  <si>
    <t>2020 Est.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</si>
</sst>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12"/>
      <name val="Garamond"/>
      <family val="1"/>
    </font>
    <font>
      <sz val="12"/>
      <name val="Garamond"/>
      <family val="1"/>
    </font>
    <font>
      <sz val="9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b/>
      <sz val="9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i/>
      <sz val="11"/>
      <name val="Garamond"/>
      <family val="1"/>
    </font>
    <font>
      <sz val="10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 applyAlignment="1" applyProtection="1">
      <alignment horizontal="center"/>
      <protection locked="0"/>
    </xf>
    <xf numFmtId="3" fontId="6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9" fontId="6" fillId="0" borderId="1" xfId="2" applyFont="1" applyBorder="1" applyAlignment="1">
      <alignment horizontal="center" vertical="center"/>
    </xf>
    <xf numFmtId="9" fontId="6" fillId="0" borderId="2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9" fontId="6" fillId="0" borderId="4" xfId="2" applyFont="1" applyBorder="1" applyAlignment="1">
      <alignment horizontal="center" vertical="center"/>
    </xf>
    <xf numFmtId="9" fontId="6" fillId="0" borderId="5" xfId="2" applyFont="1" applyBorder="1" applyAlignment="1">
      <alignment horizontal="center" vertical="center"/>
    </xf>
    <xf numFmtId="9" fontId="6" fillId="0" borderId="6" xfId="2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9" fontId="6" fillId="0" borderId="7" xfId="2" applyFont="1" applyBorder="1" applyAlignment="1">
      <alignment horizontal="center" vertical="center"/>
    </xf>
    <xf numFmtId="9" fontId="6" fillId="0" borderId="8" xfId="2" applyFont="1" applyBorder="1" applyAlignment="1">
      <alignment horizontal="center" vertical="center"/>
    </xf>
    <xf numFmtId="9" fontId="6" fillId="0" borderId="9" xfId="2" applyFont="1" applyBorder="1" applyAlignment="1">
      <alignment horizontal="center" vertical="center"/>
    </xf>
    <xf numFmtId="9" fontId="6" fillId="0" borderId="3" xfId="2" applyFont="1" applyBorder="1" applyAlignment="1">
      <alignment horizontal="center" vertical="center"/>
    </xf>
    <xf numFmtId="10" fontId="6" fillId="3" borderId="6" xfId="2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9" fontId="6" fillId="0" borderId="16" xfId="2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8" fillId="4" borderId="19" xfId="0" applyFont="1" applyFill="1" applyBorder="1" applyAlignment="1">
      <alignment horizontal="center" wrapText="1"/>
    </xf>
    <xf numFmtId="3" fontId="5" fillId="0" borderId="0" xfId="1" quotePrefix="1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9" fontId="6" fillId="0" borderId="21" xfId="2" applyFont="1" applyBorder="1" applyAlignment="1">
      <alignment horizontal="center" vertical="center"/>
    </xf>
    <xf numFmtId="9" fontId="6" fillId="0" borderId="12" xfId="2" applyFont="1" applyBorder="1" applyAlignment="1">
      <alignment horizontal="center" vertical="center"/>
    </xf>
    <xf numFmtId="0" fontId="6" fillId="0" borderId="0" xfId="0" applyFont="1"/>
    <xf numFmtId="0" fontId="9" fillId="0" borderId="0" xfId="0" applyFont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horizontal="right"/>
    </xf>
    <xf numFmtId="0" fontId="5" fillId="0" borderId="24" xfId="0" applyFont="1" applyBorder="1" applyAlignment="1">
      <alignment horizontal="center"/>
    </xf>
    <xf numFmtId="3" fontId="5" fillId="2" borderId="25" xfId="0" applyNumberFormat="1" applyFont="1" applyFill="1" applyBorder="1" applyAlignment="1" applyProtection="1">
      <alignment horizontal="center"/>
      <protection locked="0"/>
    </xf>
    <xf numFmtId="3" fontId="5" fillId="0" borderId="26" xfId="0" applyNumberFormat="1" applyFont="1" applyBorder="1" applyAlignment="1">
      <alignment horizontal="center"/>
    </xf>
    <xf numFmtId="3" fontId="5" fillId="2" borderId="23" xfId="0" applyNumberFormat="1" applyFont="1" applyFill="1" applyBorder="1" applyAlignment="1" applyProtection="1">
      <alignment horizontal="center"/>
      <protection locked="0"/>
    </xf>
    <xf numFmtId="3" fontId="5" fillId="0" borderId="30" xfId="1" quotePrefix="1" applyNumberFormat="1" applyFont="1" applyBorder="1" applyAlignment="1">
      <alignment horizontal="center"/>
    </xf>
    <xf numFmtId="3" fontId="5" fillId="0" borderId="26" xfId="1" quotePrefix="1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31" xfId="0" applyNumberFormat="1" applyFont="1" applyBorder="1" applyAlignment="1">
      <alignment horizontal="center" wrapText="1"/>
    </xf>
    <xf numFmtId="3" fontId="5" fillId="0" borderId="27" xfId="1" quotePrefix="1" applyNumberFormat="1" applyFont="1" applyBorder="1" applyAlignment="1">
      <alignment horizontal="center" vertical="top" wrapText="1"/>
    </xf>
    <xf numFmtId="3" fontId="5" fillId="0" borderId="27" xfId="1" quotePrefix="1" applyNumberFormat="1" applyFont="1" applyBorder="1" applyAlignment="1">
      <alignment horizontal="center" wrapText="1"/>
    </xf>
    <xf numFmtId="3" fontId="5" fillId="0" borderId="27" xfId="0" applyNumberFormat="1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3" fontId="5" fillId="0" borderId="31" xfId="1" applyNumberFormat="1" applyFont="1" applyBorder="1" applyAlignment="1">
      <alignment horizontal="center" wrapText="1"/>
    </xf>
    <xf numFmtId="3" fontId="5" fillId="0" borderId="28" xfId="1" quotePrefix="1" applyNumberFormat="1" applyFont="1" applyBorder="1" applyAlignment="1">
      <alignment horizontal="center" wrapText="1"/>
    </xf>
    <xf numFmtId="3" fontId="5" fillId="0" borderId="31" xfId="1" quotePrefix="1" applyNumberFormat="1" applyFont="1" applyBorder="1" applyAlignment="1">
      <alignment horizontal="center" wrapText="1"/>
    </xf>
    <xf numFmtId="3" fontId="5" fillId="0" borderId="28" xfId="0" applyNumberFormat="1" applyFont="1" applyBorder="1" applyAlignment="1">
      <alignment horizontal="center" wrapText="1"/>
    </xf>
    <xf numFmtId="0" fontId="9" fillId="0" borderId="22" xfId="0" applyFont="1" applyBorder="1" applyProtection="1">
      <protection locked="0"/>
    </xf>
    <xf numFmtId="0" fontId="9" fillId="0" borderId="17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7" fillId="0" borderId="38" xfId="0" applyFont="1" applyBorder="1" applyAlignment="1">
      <alignment horizontal="center"/>
    </xf>
    <xf numFmtId="3" fontId="6" fillId="0" borderId="3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10" fontId="6" fillId="0" borderId="4" xfId="2" applyNumberFormat="1" applyFont="1" applyBorder="1" applyAlignment="1">
      <alignment horizontal="center" vertical="center"/>
    </xf>
    <xf numFmtId="10" fontId="6" fillId="0" borderId="5" xfId="2" applyNumberFormat="1" applyFont="1" applyBorder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0" fontId="5" fillId="0" borderId="32" xfId="0" applyFont="1" applyBorder="1" applyAlignment="1"/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35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8" fillId="4" borderId="36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12" fillId="2" borderId="0" xfId="0" applyFont="1" applyFill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</cellXfs>
  <cellStyles count="3">
    <cellStyle name="Comma" xfId="1" builtinId="3"/>
    <cellStyle name="Normal" xfId="0" builtinId="0"/>
    <cellStyle name="Percent" xfId="2" builtinId="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"/>
  <sheetViews>
    <sheetView workbookViewId="0">
      <selection activeCell="B16" sqref="B16"/>
    </sheetView>
  </sheetViews>
  <sheetFormatPr defaultColWidth="9.140625" defaultRowHeight="15.75" x14ac:dyDescent="0.25"/>
  <cols>
    <col min="1" max="5" width="9.140625" style="2"/>
    <col min="6" max="6" width="11.7109375" style="2" customWidth="1"/>
    <col min="7" max="16384" width="9.140625" style="2"/>
  </cols>
  <sheetData>
    <row r="1" spans="1:8" x14ac:dyDescent="0.25">
      <c r="A1" s="1" t="s">
        <v>4</v>
      </c>
    </row>
    <row r="3" spans="1:8" x14ac:dyDescent="0.25">
      <c r="A3" s="2" t="s">
        <v>5</v>
      </c>
    </row>
    <row r="5" spans="1:8" x14ac:dyDescent="0.25">
      <c r="A5" s="2" t="s">
        <v>6</v>
      </c>
    </row>
    <row r="6" spans="1:8" x14ac:dyDescent="0.25">
      <c r="A6" s="2" t="s">
        <v>7</v>
      </c>
    </row>
    <row r="7" spans="1:8" x14ac:dyDescent="0.25">
      <c r="A7" s="2" t="s">
        <v>51</v>
      </c>
    </row>
    <row r="8" spans="1:8" x14ac:dyDescent="0.25">
      <c r="B8" s="2" t="s">
        <v>50</v>
      </c>
    </row>
    <row r="9" spans="1:8" x14ac:dyDescent="0.25">
      <c r="B9" s="2" t="s">
        <v>8</v>
      </c>
    </row>
    <row r="11" spans="1:8" x14ac:dyDescent="0.25">
      <c r="A11" s="1" t="s">
        <v>9</v>
      </c>
      <c r="B11" s="2" t="s">
        <v>10</v>
      </c>
    </row>
    <row r="12" spans="1:8" x14ac:dyDescent="0.25">
      <c r="B12" s="2" t="s">
        <v>11</v>
      </c>
      <c r="G12" s="3" t="s">
        <v>12</v>
      </c>
      <c r="H12" s="2" t="s">
        <v>13</v>
      </c>
    </row>
    <row r="14" spans="1:8" x14ac:dyDescent="0.25">
      <c r="A14" s="1" t="s">
        <v>14</v>
      </c>
    </row>
    <row r="15" spans="1:8" x14ac:dyDescent="0.25">
      <c r="B15" s="2" t="s">
        <v>52</v>
      </c>
    </row>
  </sheetData>
  <sheetProtection sheet="1" selectLockedCells="1" selectUnlockedCells="1"/>
  <phoneticPr fontId="2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0"/>
  <sheetViews>
    <sheetView tabSelected="1" workbookViewId="0">
      <pane xSplit="2" ySplit="5" topLeftCell="C54" activePane="bottomRight" state="frozen"/>
      <selection pane="topRight" activeCell="C1" sqref="C1"/>
      <selection pane="bottomLeft" activeCell="A2" sqref="A2"/>
      <selection pane="bottomRight" activeCell="O22" sqref="O22"/>
    </sheetView>
  </sheetViews>
  <sheetFormatPr defaultColWidth="6.85546875" defaultRowHeight="12" x14ac:dyDescent="0.2"/>
  <cols>
    <col min="1" max="1" width="6.140625" style="36" bestFit="1" customWidth="1"/>
    <col min="2" max="2" width="6.5703125" style="36" bestFit="1" customWidth="1"/>
    <col min="3" max="3" width="12.42578125" style="36" bestFit="1" customWidth="1"/>
    <col min="4" max="4" width="7.85546875" style="36" bestFit="1" customWidth="1"/>
    <col min="5" max="5" width="6.5703125" style="36" bestFit="1" customWidth="1"/>
    <col min="6" max="6" width="7.140625" style="36" bestFit="1" customWidth="1"/>
    <col min="7" max="7" width="6.5703125" style="36" bestFit="1" customWidth="1"/>
    <col min="8" max="8" width="6.28515625" style="42" customWidth="1"/>
    <col min="9" max="9" width="7.140625" style="36" bestFit="1" customWidth="1"/>
    <col min="10" max="11" width="6.28515625" style="36" customWidth="1"/>
    <col min="12" max="12" width="7.140625" style="36" bestFit="1" customWidth="1"/>
    <col min="13" max="14" width="6.28515625" style="36" customWidth="1"/>
    <col min="15" max="15" width="7.140625" style="36" bestFit="1" customWidth="1"/>
    <col min="16" max="16" width="6.28515625" style="36" customWidth="1"/>
    <col min="17" max="17" width="6.85546875" style="5"/>
    <col min="18" max="18" width="3.42578125" style="5" bestFit="1" customWidth="1"/>
    <col min="19" max="20" width="6.5703125" style="5" customWidth="1"/>
    <col min="21" max="21" width="3.5703125" style="5" customWidth="1"/>
    <col min="22" max="23" width="6.5703125" style="5" customWidth="1"/>
    <col min="24" max="24" width="3.5703125" style="5" customWidth="1"/>
    <col min="25" max="26" width="6.5703125" style="5" customWidth="1"/>
    <col min="27" max="27" width="3.5703125" style="5" customWidth="1"/>
    <col min="28" max="29" width="6.5703125" style="5" customWidth="1"/>
    <col min="30" max="16384" width="6.85546875" style="5"/>
  </cols>
  <sheetData>
    <row r="1" spans="1:16" ht="12.6" customHeight="1" thickBot="1" x14ac:dyDescent="0.25">
      <c r="A1" s="83" t="s">
        <v>40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5"/>
    </row>
    <row r="2" spans="1:16" ht="12.75" thickBot="1" x14ac:dyDescent="0.25">
      <c r="A2" s="39" t="s">
        <v>36</v>
      </c>
      <c r="B2" s="37">
        <f>Results!$C$8</f>
        <v>0</v>
      </c>
      <c r="C2" s="37">
        <f>Results!$C$9</f>
        <v>-307891</v>
      </c>
      <c r="D2" s="39" t="s">
        <v>35</v>
      </c>
      <c r="E2" s="37">
        <f>Results!$D$8</f>
        <v>0</v>
      </c>
      <c r="F2" s="37">
        <f>Results!$D$9</f>
        <v>-307891</v>
      </c>
      <c r="G2" s="39" t="s">
        <v>37</v>
      </c>
      <c r="H2" s="37">
        <f>Results!$E$8</f>
        <v>0</v>
      </c>
      <c r="I2" s="37">
        <f>Results!$E$9</f>
        <v>-307891</v>
      </c>
      <c r="J2" s="39" t="s">
        <v>38</v>
      </c>
      <c r="K2" s="37">
        <f>Results!$F$8</f>
        <v>0</v>
      </c>
      <c r="L2" s="38">
        <f>Results!$F$9</f>
        <v>-307891</v>
      </c>
      <c r="M2" s="39" t="s">
        <v>47</v>
      </c>
      <c r="N2" s="37">
        <f>Results!$G$8</f>
        <v>0</v>
      </c>
      <c r="O2" s="38">
        <f>Results!$G$9</f>
        <v>-307891</v>
      </c>
      <c r="P2" s="5"/>
    </row>
    <row r="3" spans="1:16" x14ac:dyDescent="0.2">
      <c r="H3" s="36"/>
    </row>
    <row r="4" spans="1:16" ht="13.5" customHeight="1" x14ac:dyDescent="0.2">
      <c r="A4" s="51"/>
      <c r="B4" s="62" t="s">
        <v>41</v>
      </c>
      <c r="C4" s="77" t="s">
        <v>16</v>
      </c>
      <c r="D4" s="80" t="s">
        <v>19</v>
      </c>
      <c r="E4" s="81"/>
      <c r="F4" s="81"/>
      <c r="G4" s="81"/>
      <c r="H4" s="81"/>
      <c r="I4" s="81" t="s">
        <v>54</v>
      </c>
      <c r="J4" s="81"/>
      <c r="K4" s="81"/>
      <c r="L4" s="81"/>
      <c r="M4" s="80" t="s">
        <v>55</v>
      </c>
      <c r="N4" s="81"/>
      <c r="O4" s="81"/>
      <c r="P4" s="82"/>
    </row>
    <row r="5" spans="1:16" s="4" customFormat="1" ht="24" x14ac:dyDescent="0.2">
      <c r="A5" s="58" t="s">
        <v>56</v>
      </c>
      <c r="B5" s="59" t="s">
        <v>42</v>
      </c>
      <c r="C5" s="63" t="s">
        <v>15</v>
      </c>
      <c r="D5" s="65" t="s">
        <v>20</v>
      </c>
      <c r="E5" s="60" t="s">
        <v>21</v>
      </c>
      <c r="F5" s="60" t="s">
        <v>22</v>
      </c>
      <c r="G5" s="60" t="s">
        <v>44</v>
      </c>
      <c r="H5" s="64" t="s">
        <v>23</v>
      </c>
      <c r="I5" s="60" t="s">
        <v>20</v>
      </c>
      <c r="J5" s="60" t="s">
        <v>24</v>
      </c>
      <c r="K5" s="61" t="s">
        <v>25</v>
      </c>
      <c r="L5" s="61" t="s">
        <v>48</v>
      </c>
      <c r="M5" s="58" t="s">
        <v>20</v>
      </c>
      <c r="N5" s="61" t="s">
        <v>24</v>
      </c>
      <c r="O5" s="61" t="s">
        <v>25</v>
      </c>
      <c r="P5" s="66" t="s">
        <v>48</v>
      </c>
    </row>
    <row r="6" spans="1:16" x14ac:dyDescent="0.2">
      <c r="A6" s="52"/>
      <c r="B6" s="40">
        <v>1</v>
      </c>
      <c r="C6" s="55">
        <v>5876</v>
      </c>
      <c r="D6" s="55">
        <v>3441.3019370000002</v>
      </c>
      <c r="E6" s="40">
        <v>800.424218</v>
      </c>
      <c r="F6" s="40">
        <v>2208.877845</v>
      </c>
      <c r="G6" s="40">
        <v>153.99996999999999</v>
      </c>
      <c r="H6" s="56">
        <v>204.999898</v>
      </c>
      <c r="I6" s="40">
        <v>3114</v>
      </c>
      <c r="J6" s="40">
        <v>652</v>
      </c>
      <c r="K6" s="41">
        <v>71</v>
      </c>
      <c r="L6" s="41">
        <f>I6-J6-K6</f>
        <v>2391</v>
      </c>
      <c r="M6" s="57">
        <v>2620</v>
      </c>
      <c r="N6" s="41">
        <v>488</v>
      </c>
      <c r="O6" s="41">
        <v>58</v>
      </c>
      <c r="P6" s="53">
        <f>M6-N6-O6</f>
        <v>2074</v>
      </c>
    </row>
    <row r="7" spans="1:16" x14ac:dyDescent="0.2">
      <c r="A7" s="54"/>
      <c r="B7" s="40">
        <v>2</v>
      </c>
      <c r="C7" s="55">
        <v>169</v>
      </c>
      <c r="D7" s="55">
        <v>225.04264800000001</v>
      </c>
      <c r="E7" s="40">
        <v>26.904782000000001</v>
      </c>
      <c r="F7" s="40">
        <v>119.826883</v>
      </c>
      <c r="G7" s="40">
        <v>29.166668000000001</v>
      </c>
      <c r="H7" s="56">
        <v>49.144308000000002</v>
      </c>
      <c r="I7" s="40">
        <v>97</v>
      </c>
      <c r="J7" s="40">
        <v>20</v>
      </c>
      <c r="K7" s="41">
        <v>2</v>
      </c>
      <c r="L7" s="41">
        <f t="shared" ref="L7:L70" si="0">I7-J7-K7</f>
        <v>75</v>
      </c>
      <c r="M7" s="57">
        <v>83</v>
      </c>
      <c r="N7" s="41">
        <v>16</v>
      </c>
      <c r="O7" s="41">
        <v>1</v>
      </c>
      <c r="P7" s="53">
        <f t="shared" ref="P7:P70" si="1">M7-N7-O7</f>
        <v>66</v>
      </c>
    </row>
    <row r="8" spans="1:16" x14ac:dyDescent="0.2">
      <c r="A8" s="54"/>
      <c r="B8" s="40">
        <v>3</v>
      </c>
      <c r="C8" s="55">
        <v>2052</v>
      </c>
      <c r="D8" s="55">
        <v>4810.5905069999999</v>
      </c>
      <c r="E8" s="40">
        <v>1044.4138290000001</v>
      </c>
      <c r="F8" s="40">
        <v>2066.9621900000002</v>
      </c>
      <c r="G8" s="40">
        <v>958.20878500000003</v>
      </c>
      <c r="H8" s="56">
        <v>581.83899799999995</v>
      </c>
      <c r="I8" s="40">
        <v>491</v>
      </c>
      <c r="J8" s="40">
        <v>112</v>
      </c>
      <c r="K8" s="41">
        <v>7</v>
      </c>
      <c r="L8" s="41">
        <f t="shared" si="0"/>
        <v>372</v>
      </c>
      <c r="M8" s="57">
        <v>389</v>
      </c>
      <c r="N8" s="41">
        <v>71</v>
      </c>
      <c r="O8" s="41">
        <v>7</v>
      </c>
      <c r="P8" s="53">
        <f t="shared" si="1"/>
        <v>311</v>
      </c>
    </row>
    <row r="9" spans="1:16" x14ac:dyDescent="0.2">
      <c r="A9" s="54"/>
      <c r="B9" s="40">
        <v>4</v>
      </c>
      <c r="C9" s="55">
        <v>28117</v>
      </c>
      <c r="D9" s="55">
        <v>18932.684105</v>
      </c>
      <c r="E9" s="40">
        <v>6186.4696649999996</v>
      </c>
      <c r="F9" s="40">
        <v>10658.666469</v>
      </c>
      <c r="G9" s="40">
        <v>636.31163300000003</v>
      </c>
      <c r="H9" s="56">
        <v>1233.7906809999999</v>
      </c>
      <c r="I9" s="40">
        <v>15891</v>
      </c>
      <c r="J9" s="40">
        <v>5225</v>
      </c>
      <c r="K9" s="41">
        <v>317</v>
      </c>
      <c r="L9" s="41">
        <f t="shared" si="0"/>
        <v>10349</v>
      </c>
      <c r="M9" s="57">
        <v>12975</v>
      </c>
      <c r="N9" s="41">
        <v>3912</v>
      </c>
      <c r="O9" s="41">
        <v>271</v>
      </c>
      <c r="P9" s="53">
        <f t="shared" si="1"/>
        <v>8792</v>
      </c>
    </row>
    <row r="10" spans="1:16" x14ac:dyDescent="0.2">
      <c r="A10" s="52"/>
      <c r="B10" s="40">
        <v>5</v>
      </c>
      <c r="C10" s="55">
        <v>998</v>
      </c>
      <c r="D10" s="55">
        <v>733.04133899999999</v>
      </c>
      <c r="E10" s="40">
        <v>179.47055900000001</v>
      </c>
      <c r="F10" s="40">
        <v>510.74116199999997</v>
      </c>
      <c r="G10" s="40">
        <v>7.8635669999999998</v>
      </c>
      <c r="H10" s="56">
        <v>25.186060000000001</v>
      </c>
      <c r="I10" s="40">
        <v>630</v>
      </c>
      <c r="J10" s="40">
        <v>125</v>
      </c>
      <c r="K10" s="41">
        <v>11</v>
      </c>
      <c r="L10" s="41">
        <f t="shared" si="0"/>
        <v>494</v>
      </c>
      <c r="M10" s="57">
        <v>540</v>
      </c>
      <c r="N10" s="41">
        <v>89</v>
      </c>
      <c r="O10" s="41">
        <v>10</v>
      </c>
      <c r="P10" s="53">
        <f t="shared" si="1"/>
        <v>441</v>
      </c>
    </row>
    <row r="11" spans="1:16" x14ac:dyDescent="0.2">
      <c r="A11" s="54"/>
      <c r="B11" s="40">
        <v>6</v>
      </c>
      <c r="C11" s="55">
        <v>1163</v>
      </c>
      <c r="D11" s="55">
        <v>877.70013700000004</v>
      </c>
      <c r="E11" s="40">
        <v>151.25076899999999</v>
      </c>
      <c r="F11" s="40">
        <v>646.96005000000002</v>
      </c>
      <c r="G11" s="40">
        <v>30.232945999999998</v>
      </c>
      <c r="H11" s="56">
        <v>28.742837000000002</v>
      </c>
      <c r="I11" s="40">
        <v>778</v>
      </c>
      <c r="J11" s="40">
        <v>131</v>
      </c>
      <c r="K11" s="41">
        <v>20</v>
      </c>
      <c r="L11" s="41">
        <f t="shared" si="0"/>
        <v>627</v>
      </c>
      <c r="M11" s="57">
        <v>639</v>
      </c>
      <c r="N11" s="41">
        <v>90</v>
      </c>
      <c r="O11" s="41">
        <v>15</v>
      </c>
      <c r="P11" s="53">
        <f t="shared" si="1"/>
        <v>534</v>
      </c>
    </row>
    <row r="12" spans="1:16" x14ac:dyDescent="0.2">
      <c r="A12" s="54"/>
      <c r="B12" s="40">
        <v>7</v>
      </c>
      <c r="C12" s="55">
        <v>1254</v>
      </c>
      <c r="D12" s="55">
        <v>825.94425100000001</v>
      </c>
      <c r="E12" s="40">
        <v>156.49535</v>
      </c>
      <c r="F12" s="40">
        <v>647.49837000000002</v>
      </c>
      <c r="G12" s="40">
        <v>2.6923080000000001</v>
      </c>
      <c r="H12" s="56">
        <v>4.8549319999999998</v>
      </c>
      <c r="I12" s="40">
        <v>822</v>
      </c>
      <c r="J12" s="40">
        <v>106</v>
      </c>
      <c r="K12" s="41">
        <v>7</v>
      </c>
      <c r="L12" s="41">
        <f t="shared" si="0"/>
        <v>709</v>
      </c>
      <c r="M12" s="57">
        <v>720</v>
      </c>
      <c r="N12" s="41">
        <v>81</v>
      </c>
      <c r="O12" s="41">
        <v>3</v>
      </c>
      <c r="P12" s="53">
        <f t="shared" si="1"/>
        <v>636</v>
      </c>
    </row>
    <row r="13" spans="1:16" x14ac:dyDescent="0.2">
      <c r="A13" s="54"/>
      <c r="B13" s="40">
        <v>8</v>
      </c>
      <c r="C13" s="55">
        <v>964</v>
      </c>
      <c r="D13" s="55">
        <v>699.63564499999995</v>
      </c>
      <c r="E13" s="40">
        <v>229.29925299999999</v>
      </c>
      <c r="F13" s="40">
        <v>408.35119200000003</v>
      </c>
      <c r="G13" s="40">
        <v>0</v>
      </c>
      <c r="H13" s="56">
        <v>37.226891999999999</v>
      </c>
      <c r="I13" s="40">
        <v>583</v>
      </c>
      <c r="J13" s="40">
        <v>122</v>
      </c>
      <c r="K13" s="41">
        <v>15</v>
      </c>
      <c r="L13" s="41">
        <f t="shared" si="0"/>
        <v>446</v>
      </c>
      <c r="M13" s="57">
        <v>494</v>
      </c>
      <c r="N13" s="41">
        <v>81</v>
      </c>
      <c r="O13" s="41">
        <v>13</v>
      </c>
      <c r="P13" s="53">
        <f t="shared" si="1"/>
        <v>400</v>
      </c>
    </row>
    <row r="14" spans="1:16" x14ac:dyDescent="0.2">
      <c r="A14" s="52"/>
      <c r="B14" s="40">
        <v>9</v>
      </c>
      <c r="C14" s="55">
        <v>1727</v>
      </c>
      <c r="D14" s="55">
        <v>1132.7256950000001</v>
      </c>
      <c r="E14" s="40">
        <v>214.004177</v>
      </c>
      <c r="F14" s="40">
        <v>804.86835499999995</v>
      </c>
      <c r="G14" s="40">
        <v>5.3230639999999996</v>
      </c>
      <c r="H14" s="56">
        <v>73.291590999999997</v>
      </c>
      <c r="I14" s="40">
        <v>1167</v>
      </c>
      <c r="J14" s="40">
        <v>171</v>
      </c>
      <c r="K14" s="41">
        <v>39</v>
      </c>
      <c r="L14" s="41">
        <f t="shared" si="0"/>
        <v>957</v>
      </c>
      <c r="M14" s="57">
        <v>999</v>
      </c>
      <c r="N14" s="41">
        <v>125</v>
      </c>
      <c r="O14" s="41">
        <v>34</v>
      </c>
      <c r="P14" s="53">
        <f t="shared" si="1"/>
        <v>840</v>
      </c>
    </row>
    <row r="15" spans="1:16" x14ac:dyDescent="0.2">
      <c r="A15" s="54"/>
      <c r="B15" s="40">
        <v>10</v>
      </c>
      <c r="C15" s="55">
        <v>5969</v>
      </c>
      <c r="D15" s="55">
        <v>4239.2319289999996</v>
      </c>
      <c r="E15" s="40">
        <v>719.84835299999997</v>
      </c>
      <c r="F15" s="40">
        <v>2935.0362989999999</v>
      </c>
      <c r="G15" s="40">
        <v>44.576591000000001</v>
      </c>
      <c r="H15" s="56">
        <v>450.61108300000001</v>
      </c>
      <c r="I15" s="40">
        <v>4171</v>
      </c>
      <c r="J15" s="40">
        <v>498</v>
      </c>
      <c r="K15" s="41">
        <v>138</v>
      </c>
      <c r="L15" s="41">
        <f t="shared" si="0"/>
        <v>3535</v>
      </c>
      <c r="M15" s="57">
        <v>3663</v>
      </c>
      <c r="N15" s="41">
        <v>410</v>
      </c>
      <c r="O15" s="41">
        <v>109</v>
      </c>
      <c r="P15" s="53">
        <f t="shared" si="1"/>
        <v>3144</v>
      </c>
    </row>
    <row r="16" spans="1:16" x14ac:dyDescent="0.2">
      <c r="A16" s="54"/>
      <c r="B16" s="40">
        <v>11</v>
      </c>
      <c r="C16" s="55">
        <v>858</v>
      </c>
      <c r="D16" s="55">
        <v>745.000001</v>
      </c>
      <c r="E16" s="40">
        <v>139.999999</v>
      </c>
      <c r="F16" s="40">
        <v>515.00000299999999</v>
      </c>
      <c r="G16" s="40">
        <v>0</v>
      </c>
      <c r="H16" s="56">
        <v>90.000000999999997</v>
      </c>
      <c r="I16" s="40">
        <v>534</v>
      </c>
      <c r="J16" s="40">
        <v>55</v>
      </c>
      <c r="K16" s="41">
        <v>25</v>
      </c>
      <c r="L16" s="41">
        <f t="shared" si="0"/>
        <v>454</v>
      </c>
      <c r="M16" s="57">
        <v>461</v>
      </c>
      <c r="N16" s="41">
        <v>47</v>
      </c>
      <c r="O16" s="41">
        <v>21</v>
      </c>
      <c r="P16" s="53">
        <f t="shared" si="1"/>
        <v>393</v>
      </c>
    </row>
    <row r="17" spans="1:16" x14ac:dyDescent="0.2">
      <c r="A17" s="54"/>
      <c r="B17" s="40">
        <v>12</v>
      </c>
      <c r="C17" s="55">
        <v>5923</v>
      </c>
      <c r="D17" s="55">
        <v>4495.1712120000002</v>
      </c>
      <c r="E17" s="40">
        <v>326.98148200000003</v>
      </c>
      <c r="F17" s="40">
        <v>3720.4824149999999</v>
      </c>
      <c r="G17" s="40">
        <v>269.78279900000001</v>
      </c>
      <c r="H17" s="56">
        <v>132.92452900000001</v>
      </c>
      <c r="I17" s="40">
        <v>4783</v>
      </c>
      <c r="J17" s="40">
        <v>291</v>
      </c>
      <c r="K17" s="41">
        <v>79</v>
      </c>
      <c r="L17" s="41">
        <f t="shared" si="0"/>
        <v>4413</v>
      </c>
      <c r="M17" s="57">
        <v>4372</v>
      </c>
      <c r="N17" s="41">
        <v>258</v>
      </c>
      <c r="O17" s="41">
        <v>69</v>
      </c>
      <c r="P17" s="53">
        <f t="shared" si="1"/>
        <v>4045</v>
      </c>
    </row>
    <row r="18" spans="1:16" x14ac:dyDescent="0.2">
      <c r="A18" s="52"/>
      <c r="B18" s="40">
        <v>13</v>
      </c>
      <c r="C18" s="55">
        <v>531</v>
      </c>
      <c r="D18" s="55">
        <v>379.82881800000001</v>
      </c>
      <c r="E18" s="40">
        <v>53.018515999999998</v>
      </c>
      <c r="F18" s="40">
        <v>289.51743099999999</v>
      </c>
      <c r="G18" s="40">
        <v>15.217401000000001</v>
      </c>
      <c r="H18" s="56">
        <v>22.075472999999999</v>
      </c>
      <c r="I18" s="40">
        <v>412</v>
      </c>
      <c r="J18" s="40">
        <v>43</v>
      </c>
      <c r="K18" s="41">
        <v>16</v>
      </c>
      <c r="L18" s="41">
        <f t="shared" si="0"/>
        <v>353</v>
      </c>
      <c r="M18" s="57">
        <v>361</v>
      </c>
      <c r="N18" s="41">
        <v>38</v>
      </c>
      <c r="O18" s="41">
        <v>12</v>
      </c>
      <c r="P18" s="53">
        <f t="shared" si="1"/>
        <v>311</v>
      </c>
    </row>
    <row r="19" spans="1:16" x14ac:dyDescent="0.2">
      <c r="A19" s="54"/>
      <c r="B19" s="40">
        <v>14</v>
      </c>
      <c r="C19" s="55">
        <v>908</v>
      </c>
      <c r="D19" s="55">
        <v>0</v>
      </c>
      <c r="E19" s="40">
        <v>0</v>
      </c>
      <c r="F19" s="40">
        <v>0</v>
      </c>
      <c r="G19" s="40">
        <v>0</v>
      </c>
      <c r="H19" s="56">
        <v>0</v>
      </c>
      <c r="I19" s="40">
        <v>495</v>
      </c>
      <c r="J19" s="40">
        <v>44</v>
      </c>
      <c r="K19" s="41">
        <v>77</v>
      </c>
      <c r="L19" s="41">
        <f t="shared" si="0"/>
        <v>374</v>
      </c>
      <c r="M19" s="57">
        <v>436</v>
      </c>
      <c r="N19" s="41">
        <v>39</v>
      </c>
      <c r="O19" s="41">
        <v>63</v>
      </c>
      <c r="P19" s="53">
        <f t="shared" si="1"/>
        <v>334</v>
      </c>
    </row>
    <row r="20" spans="1:16" x14ac:dyDescent="0.2">
      <c r="A20" s="54"/>
      <c r="B20" s="40">
        <v>15</v>
      </c>
      <c r="C20" s="55">
        <v>14733</v>
      </c>
      <c r="D20" s="55">
        <v>8193.9999480000006</v>
      </c>
      <c r="E20" s="40">
        <v>664.99990400000002</v>
      </c>
      <c r="F20" s="40">
        <v>5714.9997860000003</v>
      </c>
      <c r="G20" s="40">
        <v>79.999992000000006</v>
      </c>
      <c r="H20" s="56">
        <v>1665.000223</v>
      </c>
      <c r="I20" s="40">
        <v>9815</v>
      </c>
      <c r="J20" s="40">
        <v>754</v>
      </c>
      <c r="K20" s="41">
        <v>1204</v>
      </c>
      <c r="L20" s="41">
        <f t="shared" si="0"/>
        <v>7857</v>
      </c>
      <c r="M20" s="57">
        <v>8894</v>
      </c>
      <c r="N20" s="41">
        <v>676</v>
      </c>
      <c r="O20" s="41">
        <v>1051</v>
      </c>
      <c r="P20" s="53">
        <f t="shared" si="1"/>
        <v>7167</v>
      </c>
    </row>
    <row r="21" spans="1:16" x14ac:dyDescent="0.2">
      <c r="A21" s="54"/>
      <c r="B21" s="40">
        <v>16</v>
      </c>
      <c r="C21" s="55">
        <v>34378</v>
      </c>
      <c r="D21" s="55">
        <v>21771.998733</v>
      </c>
      <c r="E21" s="40">
        <v>2184.9999299999999</v>
      </c>
      <c r="F21" s="40">
        <v>15099.999244000001</v>
      </c>
      <c r="G21" s="40">
        <v>402.99999400000002</v>
      </c>
      <c r="H21" s="56">
        <v>3762.9995450000001</v>
      </c>
      <c r="I21" s="40">
        <v>21036</v>
      </c>
      <c r="J21" s="40">
        <v>1731</v>
      </c>
      <c r="K21" s="41">
        <v>1926</v>
      </c>
      <c r="L21" s="41">
        <f t="shared" si="0"/>
        <v>17379</v>
      </c>
      <c r="M21" s="57">
        <v>18827</v>
      </c>
      <c r="N21" s="41">
        <v>1528</v>
      </c>
      <c r="O21" s="41">
        <v>1651</v>
      </c>
      <c r="P21" s="53">
        <f t="shared" si="1"/>
        <v>15648</v>
      </c>
    </row>
    <row r="22" spans="1:16" x14ac:dyDescent="0.2">
      <c r="A22" s="52"/>
      <c r="B22" s="40">
        <v>17</v>
      </c>
      <c r="C22" s="55">
        <v>14964</v>
      </c>
      <c r="D22" s="55">
        <v>10939.290453</v>
      </c>
      <c r="E22" s="40">
        <v>1088.065441</v>
      </c>
      <c r="F22" s="40">
        <v>8479.2195790000005</v>
      </c>
      <c r="G22" s="40">
        <v>95.212835999999996</v>
      </c>
      <c r="H22" s="56">
        <v>1087.792694</v>
      </c>
      <c r="I22" s="40">
        <v>9395</v>
      </c>
      <c r="J22" s="40">
        <v>830</v>
      </c>
      <c r="K22" s="41">
        <v>355</v>
      </c>
      <c r="L22" s="41">
        <f t="shared" si="0"/>
        <v>8210</v>
      </c>
      <c r="M22" s="57">
        <v>8114</v>
      </c>
      <c r="N22" s="41">
        <v>687</v>
      </c>
      <c r="O22" s="41">
        <v>303</v>
      </c>
      <c r="P22" s="53">
        <f t="shared" si="1"/>
        <v>7124</v>
      </c>
    </row>
    <row r="23" spans="1:16" x14ac:dyDescent="0.2">
      <c r="A23" s="54"/>
      <c r="B23" s="40">
        <v>18</v>
      </c>
      <c r="C23" s="55">
        <v>10058</v>
      </c>
      <c r="D23" s="55">
        <v>8380.3721979999991</v>
      </c>
      <c r="E23" s="40">
        <v>840.44290000000001</v>
      </c>
      <c r="F23" s="40">
        <v>6885.2174839999998</v>
      </c>
      <c r="G23" s="40">
        <v>99.000017999999997</v>
      </c>
      <c r="H23" s="56">
        <v>470.18149899999997</v>
      </c>
      <c r="I23" s="40">
        <v>7552</v>
      </c>
      <c r="J23" s="40">
        <v>536</v>
      </c>
      <c r="K23" s="41">
        <v>251</v>
      </c>
      <c r="L23" s="41">
        <f t="shared" si="0"/>
        <v>6765</v>
      </c>
      <c r="M23" s="57">
        <v>6715</v>
      </c>
      <c r="N23" s="41">
        <v>465</v>
      </c>
      <c r="O23" s="41">
        <v>220</v>
      </c>
      <c r="P23" s="53">
        <f t="shared" si="1"/>
        <v>6030</v>
      </c>
    </row>
    <row r="24" spans="1:16" x14ac:dyDescent="0.2">
      <c r="A24" s="54"/>
      <c r="B24" s="40">
        <v>19</v>
      </c>
      <c r="C24" s="55">
        <v>2969</v>
      </c>
      <c r="D24" s="55">
        <v>2257.9998559999999</v>
      </c>
      <c r="E24" s="40">
        <v>130</v>
      </c>
      <c r="F24" s="40">
        <v>2014.9998720000001</v>
      </c>
      <c r="G24" s="40">
        <v>24</v>
      </c>
      <c r="H24" s="56">
        <v>50.000000999999997</v>
      </c>
      <c r="I24" s="40">
        <v>2119</v>
      </c>
      <c r="J24" s="40">
        <v>132</v>
      </c>
      <c r="K24" s="41">
        <v>21</v>
      </c>
      <c r="L24" s="41">
        <f t="shared" si="0"/>
        <v>1966</v>
      </c>
      <c r="M24" s="57">
        <v>1855</v>
      </c>
      <c r="N24" s="41">
        <v>110</v>
      </c>
      <c r="O24" s="41">
        <v>19</v>
      </c>
      <c r="P24" s="53">
        <f t="shared" si="1"/>
        <v>1726</v>
      </c>
    </row>
    <row r="25" spans="1:16" x14ac:dyDescent="0.2">
      <c r="A25" s="54"/>
      <c r="B25" s="40">
        <v>20</v>
      </c>
      <c r="C25" s="55">
        <v>24760</v>
      </c>
      <c r="D25" s="55">
        <v>18767.082444</v>
      </c>
      <c r="E25" s="40">
        <v>2138.989282</v>
      </c>
      <c r="F25" s="40">
        <v>14938.595673</v>
      </c>
      <c r="G25" s="40">
        <v>331.25010700000001</v>
      </c>
      <c r="H25" s="56">
        <v>634.145802</v>
      </c>
      <c r="I25" s="40">
        <v>16596</v>
      </c>
      <c r="J25" s="40">
        <v>1273</v>
      </c>
      <c r="K25" s="41">
        <v>323</v>
      </c>
      <c r="L25" s="41">
        <f t="shared" si="0"/>
        <v>15000</v>
      </c>
      <c r="M25" s="57">
        <v>14237</v>
      </c>
      <c r="N25" s="41">
        <v>1031</v>
      </c>
      <c r="O25" s="41">
        <v>281</v>
      </c>
      <c r="P25" s="53">
        <f t="shared" si="1"/>
        <v>12925</v>
      </c>
    </row>
    <row r="26" spans="1:16" x14ac:dyDescent="0.2">
      <c r="A26" s="52"/>
      <c r="B26" s="40">
        <v>21</v>
      </c>
      <c r="C26" s="55">
        <v>7929</v>
      </c>
      <c r="D26" s="55">
        <v>5605.6643190000004</v>
      </c>
      <c r="E26" s="40">
        <v>567.20325200000002</v>
      </c>
      <c r="F26" s="40">
        <v>4231.4768290000002</v>
      </c>
      <c r="G26" s="40">
        <v>340.82363500000002</v>
      </c>
      <c r="H26" s="56">
        <v>311.65774099999999</v>
      </c>
      <c r="I26" s="40">
        <v>5480</v>
      </c>
      <c r="J26" s="40">
        <v>497</v>
      </c>
      <c r="K26" s="41">
        <v>104</v>
      </c>
      <c r="L26" s="41">
        <f t="shared" si="0"/>
        <v>4879</v>
      </c>
      <c r="M26" s="57">
        <v>4718</v>
      </c>
      <c r="N26" s="41">
        <v>413</v>
      </c>
      <c r="O26" s="41">
        <v>86</v>
      </c>
      <c r="P26" s="53">
        <f t="shared" si="1"/>
        <v>4219</v>
      </c>
    </row>
    <row r="27" spans="1:16" x14ac:dyDescent="0.2">
      <c r="A27" s="54"/>
      <c r="B27" s="40">
        <v>22</v>
      </c>
      <c r="C27" s="55">
        <v>4775</v>
      </c>
      <c r="D27" s="55">
        <v>3660.5471710000002</v>
      </c>
      <c r="E27" s="40">
        <v>310.567612</v>
      </c>
      <c r="F27" s="40">
        <v>3056.1887240000001</v>
      </c>
      <c r="G27" s="40">
        <v>11.75</v>
      </c>
      <c r="H27" s="56">
        <v>204.67240899999999</v>
      </c>
      <c r="I27" s="40">
        <v>3735</v>
      </c>
      <c r="J27" s="40">
        <v>206</v>
      </c>
      <c r="K27" s="41">
        <v>136</v>
      </c>
      <c r="L27" s="41">
        <f t="shared" si="0"/>
        <v>3393</v>
      </c>
      <c r="M27" s="57">
        <v>3340</v>
      </c>
      <c r="N27" s="41">
        <v>179</v>
      </c>
      <c r="O27" s="41">
        <v>119</v>
      </c>
      <c r="P27" s="53">
        <f t="shared" si="1"/>
        <v>3042</v>
      </c>
    </row>
    <row r="28" spans="1:16" x14ac:dyDescent="0.2">
      <c r="A28" s="54"/>
      <c r="B28" s="40">
        <v>23</v>
      </c>
      <c r="C28" s="55">
        <v>9755</v>
      </c>
      <c r="D28" s="55">
        <v>7780.335943</v>
      </c>
      <c r="E28" s="40">
        <v>1172.79665</v>
      </c>
      <c r="F28" s="40">
        <v>5648.5232859999996</v>
      </c>
      <c r="G28" s="40">
        <v>351.17658299999999</v>
      </c>
      <c r="H28" s="56">
        <v>448.34236499999997</v>
      </c>
      <c r="I28" s="40">
        <v>6498</v>
      </c>
      <c r="J28" s="40">
        <v>589</v>
      </c>
      <c r="K28" s="41">
        <v>116</v>
      </c>
      <c r="L28" s="41">
        <f t="shared" si="0"/>
        <v>5793</v>
      </c>
      <c r="M28" s="57">
        <v>5570</v>
      </c>
      <c r="N28" s="41">
        <v>444</v>
      </c>
      <c r="O28" s="41">
        <v>98</v>
      </c>
      <c r="P28" s="53">
        <f t="shared" si="1"/>
        <v>5028</v>
      </c>
    </row>
    <row r="29" spans="1:16" x14ac:dyDescent="0.2">
      <c r="A29" s="54"/>
      <c r="B29" s="40">
        <v>24</v>
      </c>
      <c r="C29" s="55">
        <v>3898</v>
      </c>
      <c r="D29" s="55">
        <v>2875.0001929999999</v>
      </c>
      <c r="E29" s="40">
        <v>285.00020699999999</v>
      </c>
      <c r="F29" s="40">
        <v>2194.9999990000001</v>
      </c>
      <c r="G29" s="40">
        <v>130.00000299999999</v>
      </c>
      <c r="H29" s="56">
        <v>234.99999800000001</v>
      </c>
      <c r="I29" s="40">
        <v>2590</v>
      </c>
      <c r="J29" s="40">
        <v>244</v>
      </c>
      <c r="K29" s="41">
        <v>77</v>
      </c>
      <c r="L29" s="41">
        <f t="shared" si="0"/>
        <v>2269</v>
      </c>
      <c r="M29" s="57">
        <v>2239</v>
      </c>
      <c r="N29" s="41">
        <v>208</v>
      </c>
      <c r="O29" s="41">
        <v>63</v>
      </c>
      <c r="P29" s="53">
        <f t="shared" si="1"/>
        <v>1968</v>
      </c>
    </row>
    <row r="30" spans="1:16" x14ac:dyDescent="0.2">
      <c r="A30" s="52"/>
      <c r="B30" s="40">
        <v>25</v>
      </c>
      <c r="C30" s="55">
        <v>5882</v>
      </c>
      <c r="D30" s="55">
        <v>4120.0000680000003</v>
      </c>
      <c r="E30" s="40">
        <v>324.99988999999999</v>
      </c>
      <c r="F30" s="40">
        <v>3295.0001360000001</v>
      </c>
      <c r="G30" s="40">
        <v>174.99990299999999</v>
      </c>
      <c r="H30" s="56">
        <v>220.00009600000001</v>
      </c>
      <c r="I30" s="40">
        <v>4465</v>
      </c>
      <c r="J30" s="40">
        <v>301</v>
      </c>
      <c r="K30" s="41">
        <v>156</v>
      </c>
      <c r="L30" s="41">
        <f t="shared" si="0"/>
        <v>4008</v>
      </c>
      <c r="M30" s="57">
        <v>4014</v>
      </c>
      <c r="N30" s="41">
        <v>265</v>
      </c>
      <c r="O30" s="41">
        <v>140</v>
      </c>
      <c r="P30" s="53">
        <f t="shared" si="1"/>
        <v>3609</v>
      </c>
    </row>
    <row r="31" spans="1:16" x14ac:dyDescent="0.2">
      <c r="A31" s="52"/>
      <c r="B31" s="40">
        <v>26</v>
      </c>
      <c r="C31" s="55">
        <v>6337</v>
      </c>
      <c r="D31" s="55">
        <v>4635.0001439999996</v>
      </c>
      <c r="E31" s="40">
        <v>504.99990600000001</v>
      </c>
      <c r="F31" s="40">
        <v>3620.0002199999999</v>
      </c>
      <c r="G31" s="40">
        <v>164.99999399999999</v>
      </c>
      <c r="H31" s="56">
        <v>200.00000199999999</v>
      </c>
      <c r="I31" s="40">
        <v>4699</v>
      </c>
      <c r="J31" s="40">
        <v>324</v>
      </c>
      <c r="K31" s="41">
        <v>105</v>
      </c>
      <c r="L31" s="41">
        <f t="shared" si="0"/>
        <v>4270</v>
      </c>
      <c r="M31" s="57">
        <v>4170</v>
      </c>
      <c r="N31" s="41">
        <v>286</v>
      </c>
      <c r="O31" s="41">
        <v>92</v>
      </c>
      <c r="P31" s="53">
        <f t="shared" si="1"/>
        <v>3792</v>
      </c>
    </row>
    <row r="32" spans="1:16" x14ac:dyDescent="0.2">
      <c r="A32" s="52"/>
      <c r="B32" s="40">
        <v>27</v>
      </c>
      <c r="C32" s="55">
        <v>8490</v>
      </c>
      <c r="D32" s="55">
        <v>6024.3754209999997</v>
      </c>
      <c r="E32" s="40">
        <v>280.19809800000002</v>
      </c>
      <c r="F32" s="40">
        <v>4363.1196460000001</v>
      </c>
      <c r="G32" s="40">
        <v>169.95121700000001</v>
      </c>
      <c r="H32" s="56">
        <v>1113.2331589999999</v>
      </c>
      <c r="I32" s="40">
        <v>6562</v>
      </c>
      <c r="J32" s="40">
        <v>428</v>
      </c>
      <c r="K32" s="41">
        <v>629</v>
      </c>
      <c r="L32" s="41">
        <f t="shared" si="0"/>
        <v>5505</v>
      </c>
      <c r="M32" s="57">
        <v>5955</v>
      </c>
      <c r="N32" s="41">
        <v>389</v>
      </c>
      <c r="O32" s="41">
        <v>514</v>
      </c>
      <c r="P32" s="53">
        <f t="shared" si="1"/>
        <v>5052</v>
      </c>
    </row>
    <row r="33" spans="1:16" x14ac:dyDescent="0.2">
      <c r="A33" s="52"/>
      <c r="B33" s="40">
        <v>28</v>
      </c>
      <c r="C33" s="55">
        <v>11720</v>
      </c>
      <c r="D33" s="55">
        <v>8737.6155290000006</v>
      </c>
      <c r="E33" s="40">
        <v>995.062995</v>
      </c>
      <c r="F33" s="40">
        <v>6833.6894190000003</v>
      </c>
      <c r="G33" s="40">
        <v>179.000001</v>
      </c>
      <c r="H33" s="56">
        <v>577.99978999999996</v>
      </c>
      <c r="I33" s="40">
        <v>8122</v>
      </c>
      <c r="J33" s="40">
        <v>776</v>
      </c>
      <c r="K33" s="41">
        <v>191</v>
      </c>
      <c r="L33" s="41">
        <f t="shared" si="0"/>
        <v>7155</v>
      </c>
      <c r="M33" s="57">
        <v>7019</v>
      </c>
      <c r="N33" s="41">
        <v>655</v>
      </c>
      <c r="O33" s="41">
        <v>166</v>
      </c>
      <c r="P33" s="53">
        <f t="shared" si="1"/>
        <v>6198</v>
      </c>
    </row>
    <row r="34" spans="1:16" x14ac:dyDescent="0.2">
      <c r="A34" s="52"/>
      <c r="B34" s="40">
        <v>29</v>
      </c>
      <c r="C34" s="55">
        <v>9948</v>
      </c>
      <c r="D34" s="55">
        <v>7159.383761</v>
      </c>
      <c r="E34" s="40">
        <v>819.93667900000003</v>
      </c>
      <c r="F34" s="40">
        <v>5441.310536</v>
      </c>
      <c r="G34" s="40">
        <v>439.00010500000002</v>
      </c>
      <c r="H34" s="56">
        <v>338.99989699999998</v>
      </c>
      <c r="I34" s="40">
        <v>5376</v>
      </c>
      <c r="J34" s="40">
        <v>575</v>
      </c>
      <c r="K34" s="41">
        <v>112</v>
      </c>
      <c r="L34" s="41">
        <f t="shared" si="0"/>
        <v>4689</v>
      </c>
      <c r="M34" s="57">
        <v>4444</v>
      </c>
      <c r="N34" s="41">
        <v>431</v>
      </c>
      <c r="O34" s="41">
        <v>84</v>
      </c>
      <c r="P34" s="53">
        <f t="shared" si="1"/>
        <v>3929</v>
      </c>
    </row>
    <row r="35" spans="1:16" x14ac:dyDescent="0.2">
      <c r="A35" s="52"/>
      <c r="B35" s="40">
        <v>30</v>
      </c>
      <c r="C35" s="55">
        <v>16337</v>
      </c>
      <c r="D35" s="55">
        <v>11415.999734999999</v>
      </c>
      <c r="E35" s="40">
        <v>1514.999892</v>
      </c>
      <c r="F35" s="40">
        <v>8414.9997449999992</v>
      </c>
      <c r="G35" s="40">
        <v>762.99999300000002</v>
      </c>
      <c r="H35" s="56">
        <v>374.00000299999999</v>
      </c>
      <c r="I35" s="40">
        <v>8615</v>
      </c>
      <c r="J35" s="40">
        <v>1016</v>
      </c>
      <c r="K35" s="41">
        <v>169</v>
      </c>
      <c r="L35" s="41">
        <f t="shared" si="0"/>
        <v>7430</v>
      </c>
      <c r="M35" s="57">
        <v>6801</v>
      </c>
      <c r="N35" s="41">
        <v>734</v>
      </c>
      <c r="O35" s="41">
        <v>138</v>
      </c>
      <c r="P35" s="53">
        <f t="shared" si="1"/>
        <v>5929</v>
      </c>
    </row>
    <row r="36" spans="1:16" x14ac:dyDescent="0.2">
      <c r="A36" s="52"/>
      <c r="B36" s="40">
        <v>31</v>
      </c>
      <c r="C36" s="55">
        <v>10077</v>
      </c>
      <c r="D36" s="55">
        <v>7001.0003530000004</v>
      </c>
      <c r="E36" s="40">
        <v>900.00010599999996</v>
      </c>
      <c r="F36" s="40">
        <v>5520.0000700000001</v>
      </c>
      <c r="G36" s="40">
        <v>175.00000299999999</v>
      </c>
      <c r="H36" s="56">
        <v>353.00020499999999</v>
      </c>
      <c r="I36" s="40">
        <v>5747</v>
      </c>
      <c r="J36" s="40">
        <v>612</v>
      </c>
      <c r="K36" s="41">
        <v>102</v>
      </c>
      <c r="L36" s="41">
        <f t="shared" si="0"/>
        <v>5033</v>
      </c>
      <c r="M36" s="57">
        <v>4625</v>
      </c>
      <c r="N36" s="41">
        <v>443</v>
      </c>
      <c r="O36" s="41">
        <v>84</v>
      </c>
      <c r="P36" s="53">
        <f t="shared" si="1"/>
        <v>4098</v>
      </c>
    </row>
    <row r="37" spans="1:16" x14ac:dyDescent="0.2">
      <c r="A37" s="52"/>
      <c r="B37" s="40">
        <v>32</v>
      </c>
      <c r="C37" s="55">
        <v>10344</v>
      </c>
      <c r="D37" s="55">
        <v>7625.0000030000001</v>
      </c>
      <c r="E37" s="40">
        <v>1135.0001279999999</v>
      </c>
      <c r="F37" s="40">
        <v>5995.0000060000002</v>
      </c>
      <c r="G37" s="40">
        <v>154.999899</v>
      </c>
      <c r="H37" s="56">
        <v>70.000000999999997</v>
      </c>
      <c r="I37" s="40">
        <v>6377</v>
      </c>
      <c r="J37" s="40">
        <v>745</v>
      </c>
      <c r="K37" s="41">
        <v>100</v>
      </c>
      <c r="L37" s="41">
        <f t="shared" si="0"/>
        <v>5532</v>
      </c>
      <c r="M37" s="57">
        <v>5130</v>
      </c>
      <c r="N37" s="41">
        <v>558</v>
      </c>
      <c r="O37" s="41">
        <v>72</v>
      </c>
      <c r="P37" s="53">
        <f t="shared" si="1"/>
        <v>4500</v>
      </c>
    </row>
    <row r="38" spans="1:16" x14ac:dyDescent="0.2">
      <c r="A38" s="52"/>
      <c r="B38" s="40">
        <v>33</v>
      </c>
      <c r="C38" s="55">
        <v>9417</v>
      </c>
      <c r="D38" s="55">
        <v>7007.3299470000002</v>
      </c>
      <c r="E38" s="40">
        <v>858.778775</v>
      </c>
      <c r="F38" s="40">
        <v>5294.5848919999999</v>
      </c>
      <c r="G38" s="40">
        <v>339.30434100000002</v>
      </c>
      <c r="H38" s="56">
        <v>404.66205100000002</v>
      </c>
      <c r="I38" s="40">
        <v>6068</v>
      </c>
      <c r="J38" s="40">
        <v>586</v>
      </c>
      <c r="K38" s="41">
        <v>113</v>
      </c>
      <c r="L38" s="41">
        <f t="shared" si="0"/>
        <v>5369</v>
      </c>
      <c r="M38" s="57">
        <v>4990</v>
      </c>
      <c r="N38" s="41">
        <v>448</v>
      </c>
      <c r="O38" s="41">
        <v>92</v>
      </c>
      <c r="P38" s="53">
        <f t="shared" si="1"/>
        <v>4450</v>
      </c>
    </row>
    <row r="39" spans="1:16" x14ac:dyDescent="0.2">
      <c r="A39" s="52"/>
      <c r="B39" s="40">
        <v>34</v>
      </c>
      <c r="C39" s="55">
        <v>11806</v>
      </c>
      <c r="D39" s="55">
        <v>9235.1682330000003</v>
      </c>
      <c r="E39" s="40">
        <v>1137.244985</v>
      </c>
      <c r="F39" s="40">
        <v>6942.9823809999998</v>
      </c>
      <c r="G39" s="40">
        <v>456.32797799999997</v>
      </c>
      <c r="H39" s="56">
        <v>486.94410599999998</v>
      </c>
      <c r="I39" s="40">
        <v>7517</v>
      </c>
      <c r="J39" s="40">
        <v>809</v>
      </c>
      <c r="K39" s="41">
        <v>195</v>
      </c>
      <c r="L39" s="41">
        <f t="shared" si="0"/>
        <v>6513</v>
      </c>
      <c r="M39" s="57">
        <v>6220</v>
      </c>
      <c r="N39" s="41">
        <v>604</v>
      </c>
      <c r="O39" s="41">
        <v>154</v>
      </c>
      <c r="P39" s="53">
        <f t="shared" si="1"/>
        <v>5462</v>
      </c>
    </row>
    <row r="40" spans="1:16" x14ac:dyDescent="0.2">
      <c r="A40" s="52"/>
      <c r="B40" s="40">
        <v>35</v>
      </c>
      <c r="C40" s="55">
        <v>10166</v>
      </c>
      <c r="D40" s="55">
        <v>7351.9980249999999</v>
      </c>
      <c r="E40" s="40">
        <v>1289.8380520000001</v>
      </c>
      <c r="F40" s="40">
        <v>5424.1447090000001</v>
      </c>
      <c r="G40" s="40">
        <v>165.37893500000001</v>
      </c>
      <c r="H40" s="56">
        <v>295.47865300000001</v>
      </c>
      <c r="I40" s="40">
        <v>5926</v>
      </c>
      <c r="J40" s="40">
        <v>864</v>
      </c>
      <c r="K40" s="41">
        <v>92</v>
      </c>
      <c r="L40" s="41">
        <f t="shared" si="0"/>
        <v>4970</v>
      </c>
      <c r="M40" s="57">
        <v>4753</v>
      </c>
      <c r="N40" s="41">
        <v>641</v>
      </c>
      <c r="O40" s="41">
        <v>75</v>
      </c>
      <c r="P40" s="53">
        <f t="shared" si="1"/>
        <v>4037</v>
      </c>
    </row>
    <row r="41" spans="1:16" x14ac:dyDescent="0.2">
      <c r="A41" s="52"/>
      <c r="B41" s="40">
        <v>36</v>
      </c>
      <c r="C41" s="55">
        <v>22820</v>
      </c>
      <c r="D41" s="55">
        <v>14199.000219</v>
      </c>
      <c r="E41" s="40">
        <v>1295.0002050000001</v>
      </c>
      <c r="F41" s="40">
        <v>8970.0002129999993</v>
      </c>
      <c r="G41" s="40">
        <v>1315.000002</v>
      </c>
      <c r="H41" s="56">
        <v>2304.9998310000001</v>
      </c>
      <c r="I41" s="40">
        <v>12844</v>
      </c>
      <c r="J41" s="40">
        <v>1602</v>
      </c>
      <c r="K41" s="41">
        <v>1195</v>
      </c>
      <c r="L41" s="41">
        <f t="shared" si="0"/>
        <v>10047</v>
      </c>
      <c r="M41" s="57">
        <v>10560</v>
      </c>
      <c r="N41" s="41">
        <v>1280</v>
      </c>
      <c r="O41" s="41">
        <v>952</v>
      </c>
      <c r="P41" s="53">
        <f t="shared" si="1"/>
        <v>8328</v>
      </c>
    </row>
    <row r="42" spans="1:16" x14ac:dyDescent="0.2">
      <c r="A42" s="52"/>
      <c r="B42" s="40">
        <v>37</v>
      </c>
      <c r="C42" s="55">
        <v>25193</v>
      </c>
      <c r="D42" s="55">
        <v>16081.999705</v>
      </c>
      <c r="E42" s="40">
        <v>2744.9999579999999</v>
      </c>
      <c r="F42" s="40">
        <v>9104.9991289999998</v>
      </c>
      <c r="G42" s="40">
        <v>1949.000301</v>
      </c>
      <c r="H42" s="56">
        <v>1934.000305</v>
      </c>
      <c r="I42" s="40">
        <v>13537</v>
      </c>
      <c r="J42" s="40">
        <v>1996</v>
      </c>
      <c r="K42" s="41">
        <v>715</v>
      </c>
      <c r="L42" s="41">
        <f t="shared" si="0"/>
        <v>10826</v>
      </c>
      <c r="M42" s="57">
        <v>10825</v>
      </c>
      <c r="N42" s="41">
        <v>1529</v>
      </c>
      <c r="O42" s="41">
        <v>564</v>
      </c>
      <c r="P42" s="53">
        <f t="shared" si="1"/>
        <v>8732</v>
      </c>
    </row>
    <row r="43" spans="1:16" x14ac:dyDescent="0.2">
      <c r="A43" s="52"/>
      <c r="B43" s="40">
        <v>38</v>
      </c>
      <c r="C43" s="55">
        <v>5467</v>
      </c>
      <c r="D43" s="55">
        <v>4230.5212170000004</v>
      </c>
      <c r="E43" s="40">
        <v>572.32221500000003</v>
      </c>
      <c r="F43" s="40">
        <v>3171.3004030000002</v>
      </c>
      <c r="G43" s="40">
        <v>125.302932</v>
      </c>
      <c r="H43" s="56">
        <v>250.77747600000001</v>
      </c>
      <c r="I43" s="40">
        <v>3443</v>
      </c>
      <c r="J43" s="40">
        <v>499</v>
      </c>
      <c r="K43" s="41">
        <v>47</v>
      </c>
      <c r="L43" s="41">
        <f t="shared" si="0"/>
        <v>2897</v>
      </c>
      <c r="M43" s="57">
        <v>2768</v>
      </c>
      <c r="N43" s="41">
        <v>365</v>
      </c>
      <c r="O43" s="41">
        <v>31</v>
      </c>
      <c r="P43" s="53">
        <f t="shared" si="1"/>
        <v>2372</v>
      </c>
    </row>
    <row r="44" spans="1:16" x14ac:dyDescent="0.2">
      <c r="A44" s="52"/>
      <c r="B44" s="40">
        <v>39</v>
      </c>
      <c r="C44" s="55">
        <v>265</v>
      </c>
      <c r="D44" s="55">
        <v>162.17327299999999</v>
      </c>
      <c r="E44" s="40">
        <v>3.8525</v>
      </c>
      <c r="F44" s="40">
        <v>154.18463</v>
      </c>
      <c r="G44" s="40">
        <v>0</v>
      </c>
      <c r="H44" s="56">
        <v>3.294203</v>
      </c>
      <c r="I44" s="40">
        <v>186</v>
      </c>
      <c r="J44" s="40">
        <v>11</v>
      </c>
      <c r="K44" s="41">
        <v>3</v>
      </c>
      <c r="L44" s="41">
        <f t="shared" si="0"/>
        <v>172</v>
      </c>
      <c r="M44" s="57">
        <v>165</v>
      </c>
      <c r="N44" s="41">
        <v>10</v>
      </c>
      <c r="O44" s="41">
        <v>3</v>
      </c>
      <c r="P44" s="53">
        <f t="shared" si="1"/>
        <v>152</v>
      </c>
    </row>
    <row r="45" spans="1:16" x14ac:dyDescent="0.2">
      <c r="A45" s="52"/>
      <c r="B45" s="40">
        <v>40</v>
      </c>
      <c r="C45" s="55">
        <v>16022</v>
      </c>
      <c r="D45" s="55">
        <v>11132.657423000001</v>
      </c>
      <c r="E45" s="40">
        <v>1682.6772719999999</v>
      </c>
      <c r="F45" s="40">
        <v>8133.6993949999996</v>
      </c>
      <c r="G45" s="40">
        <v>261.69687499999998</v>
      </c>
      <c r="H45" s="56">
        <v>1001.4021310000001</v>
      </c>
      <c r="I45" s="40">
        <v>8702</v>
      </c>
      <c r="J45" s="40">
        <v>1479</v>
      </c>
      <c r="K45" s="41">
        <v>164</v>
      </c>
      <c r="L45" s="41">
        <f t="shared" si="0"/>
        <v>7059</v>
      </c>
      <c r="M45" s="57">
        <v>6653</v>
      </c>
      <c r="N45" s="41">
        <v>1020</v>
      </c>
      <c r="O45" s="41">
        <v>124</v>
      </c>
      <c r="P45" s="53">
        <f t="shared" si="1"/>
        <v>5509</v>
      </c>
    </row>
    <row r="46" spans="1:16" x14ac:dyDescent="0.2">
      <c r="A46" s="52"/>
      <c r="B46" s="40">
        <v>41</v>
      </c>
      <c r="C46" s="55">
        <v>930</v>
      </c>
      <c r="D46" s="55">
        <v>689.08586300000002</v>
      </c>
      <c r="E46" s="40">
        <v>78.671778000000003</v>
      </c>
      <c r="F46" s="40">
        <v>315.085106</v>
      </c>
      <c r="G46" s="40">
        <v>248.695615</v>
      </c>
      <c r="H46" s="56">
        <v>46.38353</v>
      </c>
      <c r="I46" s="40">
        <v>298</v>
      </c>
      <c r="J46" s="40">
        <v>60</v>
      </c>
      <c r="K46" s="41">
        <v>1</v>
      </c>
      <c r="L46" s="41">
        <f t="shared" si="0"/>
        <v>237</v>
      </c>
      <c r="M46" s="57">
        <v>193</v>
      </c>
      <c r="N46" s="41">
        <v>38</v>
      </c>
      <c r="O46" s="41">
        <v>1</v>
      </c>
      <c r="P46" s="53">
        <f t="shared" si="1"/>
        <v>154</v>
      </c>
    </row>
    <row r="47" spans="1:16" x14ac:dyDescent="0.2">
      <c r="A47" s="52"/>
      <c r="B47" s="40">
        <v>42</v>
      </c>
      <c r="C47" s="55">
        <v>25934</v>
      </c>
      <c r="D47" s="55">
        <v>15859.367662000001</v>
      </c>
      <c r="E47" s="40">
        <v>3385.4444360000002</v>
      </c>
      <c r="F47" s="40">
        <v>7992.6307539999998</v>
      </c>
      <c r="G47" s="40">
        <v>2953.5074439999999</v>
      </c>
      <c r="H47" s="56">
        <v>1223.446518</v>
      </c>
      <c r="I47" s="40">
        <v>11911</v>
      </c>
      <c r="J47" s="40">
        <v>2555</v>
      </c>
      <c r="K47" s="41">
        <v>226</v>
      </c>
      <c r="L47" s="41">
        <f t="shared" si="0"/>
        <v>9130</v>
      </c>
      <c r="M47" s="57">
        <v>8565</v>
      </c>
      <c r="N47" s="41">
        <v>1704</v>
      </c>
      <c r="O47" s="41">
        <v>160</v>
      </c>
      <c r="P47" s="53">
        <f t="shared" si="1"/>
        <v>6701</v>
      </c>
    </row>
    <row r="48" spans="1:16" x14ac:dyDescent="0.2">
      <c r="A48" s="52"/>
      <c r="B48" s="40">
        <v>43</v>
      </c>
      <c r="C48" s="55">
        <v>20233</v>
      </c>
      <c r="D48" s="55">
        <v>12808.752979999999</v>
      </c>
      <c r="E48" s="40">
        <v>2360.4610130000001</v>
      </c>
      <c r="F48" s="40">
        <v>7463.464806</v>
      </c>
      <c r="G48" s="40">
        <v>1547.9892159999999</v>
      </c>
      <c r="H48" s="56">
        <v>1080.5836340000001</v>
      </c>
      <c r="I48" s="40">
        <v>10050</v>
      </c>
      <c r="J48" s="40">
        <v>1496</v>
      </c>
      <c r="K48" s="41">
        <v>343</v>
      </c>
      <c r="L48" s="41">
        <f t="shared" si="0"/>
        <v>8211</v>
      </c>
      <c r="M48" s="57">
        <v>7697</v>
      </c>
      <c r="N48" s="41">
        <v>1034</v>
      </c>
      <c r="O48" s="41">
        <v>262</v>
      </c>
      <c r="P48" s="53">
        <f t="shared" si="1"/>
        <v>6401</v>
      </c>
    </row>
    <row r="49" spans="1:16" x14ac:dyDescent="0.2">
      <c r="A49" s="52"/>
      <c r="B49" s="40">
        <v>44</v>
      </c>
      <c r="C49" s="55">
        <v>16643</v>
      </c>
      <c r="D49" s="55">
        <v>10461.000442</v>
      </c>
      <c r="E49" s="40">
        <v>1824.9999809999999</v>
      </c>
      <c r="F49" s="40">
        <v>6605.0003509999997</v>
      </c>
      <c r="G49" s="40">
        <v>1335.0001150000001</v>
      </c>
      <c r="H49" s="56">
        <v>563</v>
      </c>
      <c r="I49" s="40">
        <v>8071</v>
      </c>
      <c r="J49" s="40">
        <v>1279</v>
      </c>
      <c r="K49" s="41">
        <v>184</v>
      </c>
      <c r="L49" s="41">
        <f t="shared" si="0"/>
        <v>6608</v>
      </c>
      <c r="M49" s="57">
        <v>6011</v>
      </c>
      <c r="N49" s="41">
        <v>913</v>
      </c>
      <c r="O49" s="41">
        <v>143</v>
      </c>
      <c r="P49" s="53">
        <f t="shared" si="1"/>
        <v>4955</v>
      </c>
    </row>
    <row r="50" spans="1:16" x14ac:dyDescent="0.2">
      <c r="A50" s="52"/>
      <c r="B50" s="40">
        <v>45</v>
      </c>
      <c r="C50" s="55">
        <v>23681</v>
      </c>
      <c r="D50" s="55">
        <v>13387.672726999999</v>
      </c>
      <c r="E50" s="40">
        <v>2085.6146050000002</v>
      </c>
      <c r="F50" s="40">
        <v>7794.6849810000003</v>
      </c>
      <c r="G50" s="40">
        <v>1913.445676</v>
      </c>
      <c r="H50" s="56">
        <v>1058.927578</v>
      </c>
      <c r="I50" s="40">
        <v>10048</v>
      </c>
      <c r="J50" s="40">
        <v>1511</v>
      </c>
      <c r="K50" s="41">
        <v>248</v>
      </c>
      <c r="L50" s="41">
        <f t="shared" si="0"/>
        <v>8289</v>
      </c>
      <c r="M50" s="57">
        <v>7369</v>
      </c>
      <c r="N50" s="41">
        <v>986</v>
      </c>
      <c r="O50" s="41">
        <v>179</v>
      </c>
      <c r="P50" s="53">
        <f t="shared" si="1"/>
        <v>6204</v>
      </c>
    </row>
    <row r="51" spans="1:16" x14ac:dyDescent="0.2">
      <c r="A51" s="52"/>
      <c r="B51" s="40">
        <v>46</v>
      </c>
      <c r="C51" s="55">
        <v>25731</v>
      </c>
      <c r="D51" s="55">
        <v>18762.565041000002</v>
      </c>
      <c r="E51" s="40">
        <v>2573.8275210000002</v>
      </c>
      <c r="F51" s="40">
        <v>13743.686933999999</v>
      </c>
      <c r="G51" s="40">
        <v>783.252476</v>
      </c>
      <c r="H51" s="56">
        <v>1295.4668770000001</v>
      </c>
      <c r="I51" s="40">
        <v>15401</v>
      </c>
      <c r="J51" s="40">
        <v>1732</v>
      </c>
      <c r="K51" s="41">
        <v>327</v>
      </c>
      <c r="L51" s="41">
        <f t="shared" si="0"/>
        <v>13342</v>
      </c>
      <c r="M51" s="57">
        <v>12754</v>
      </c>
      <c r="N51" s="41">
        <v>1347</v>
      </c>
      <c r="O51" s="41">
        <v>270</v>
      </c>
      <c r="P51" s="53">
        <f t="shared" si="1"/>
        <v>11137</v>
      </c>
    </row>
    <row r="52" spans="1:16" x14ac:dyDescent="0.2">
      <c r="A52" s="52"/>
      <c r="B52" s="40">
        <v>47</v>
      </c>
      <c r="C52" s="55">
        <v>19142</v>
      </c>
      <c r="D52" s="55">
        <v>13658.001534999999</v>
      </c>
      <c r="E52" s="40">
        <v>1135.000033</v>
      </c>
      <c r="F52" s="40">
        <v>10895.001287999999</v>
      </c>
      <c r="G52" s="40">
        <v>443.99999800000001</v>
      </c>
      <c r="H52" s="56">
        <v>824.00021300000003</v>
      </c>
      <c r="I52" s="40">
        <v>12539</v>
      </c>
      <c r="J52" s="40">
        <v>1007</v>
      </c>
      <c r="K52" s="41">
        <v>350</v>
      </c>
      <c r="L52" s="41">
        <f t="shared" si="0"/>
        <v>11182</v>
      </c>
      <c r="M52" s="57">
        <v>10806</v>
      </c>
      <c r="N52" s="41">
        <v>799</v>
      </c>
      <c r="O52" s="41">
        <v>304</v>
      </c>
      <c r="P52" s="53">
        <f t="shared" si="1"/>
        <v>9703</v>
      </c>
    </row>
    <row r="53" spans="1:16" x14ac:dyDescent="0.2">
      <c r="A53" s="52"/>
      <c r="B53" s="40">
        <v>48</v>
      </c>
      <c r="C53" s="55">
        <v>24306</v>
      </c>
      <c r="D53" s="55">
        <v>16212.576136</v>
      </c>
      <c r="E53" s="40">
        <v>1401.2526519999999</v>
      </c>
      <c r="F53" s="40">
        <v>11760.453562999999</v>
      </c>
      <c r="G53" s="40">
        <v>1701.0083509999999</v>
      </c>
      <c r="H53" s="56">
        <v>934.89053999999999</v>
      </c>
      <c r="I53" s="40">
        <v>13173</v>
      </c>
      <c r="J53" s="40">
        <v>1411</v>
      </c>
      <c r="K53" s="41">
        <v>477</v>
      </c>
      <c r="L53" s="41">
        <f t="shared" si="0"/>
        <v>11285</v>
      </c>
      <c r="M53" s="57">
        <v>10867</v>
      </c>
      <c r="N53" s="41">
        <v>1081</v>
      </c>
      <c r="O53" s="41">
        <v>403</v>
      </c>
      <c r="P53" s="53">
        <f t="shared" si="1"/>
        <v>9383</v>
      </c>
    </row>
    <row r="54" spans="1:16" x14ac:dyDescent="0.2">
      <c r="A54" s="52"/>
      <c r="B54" s="40">
        <v>49</v>
      </c>
      <c r="C54" s="55">
        <v>10922</v>
      </c>
      <c r="D54" s="55">
        <v>7956.3853479999998</v>
      </c>
      <c r="E54" s="40">
        <v>839.64037099999996</v>
      </c>
      <c r="F54" s="40">
        <v>6048.3880339999996</v>
      </c>
      <c r="G54" s="40">
        <v>272.91294599999998</v>
      </c>
      <c r="H54" s="56">
        <v>624.98945300000003</v>
      </c>
      <c r="I54" s="40">
        <v>7622</v>
      </c>
      <c r="J54" s="40">
        <v>624</v>
      </c>
      <c r="K54" s="41">
        <v>357</v>
      </c>
      <c r="L54" s="41">
        <f t="shared" si="0"/>
        <v>6641</v>
      </c>
      <c r="M54" s="57">
        <v>6751</v>
      </c>
      <c r="N54" s="41">
        <v>518</v>
      </c>
      <c r="O54" s="41">
        <v>307</v>
      </c>
      <c r="P54" s="53">
        <f t="shared" si="1"/>
        <v>5926</v>
      </c>
    </row>
    <row r="55" spans="1:16" x14ac:dyDescent="0.2">
      <c r="A55" s="52"/>
      <c r="B55" s="40">
        <v>50</v>
      </c>
      <c r="C55" s="55">
        <v>15454</v>
      </c>
      <c r="D55" s="55">
        <v>9821.9996470000006</v>
      </c>
      <c r="E55" s="40">
        <v>1560.0001159999999</v>
      </c>
      <c r="F55" s="40">
        <v>6704.9991470000004</v>
      </c>
      <c r="G55" s="40">
        <v>534.00016100000005</v>
      </c>
      <c r="H55" s="56">
        <v>763.00021300000003</v>
      </c>
      <c r="I55" s="40">
        <v>8804</v>
      </c>
      <c r="J55" s="40">
        <v>1091</v>
      </c>
      <c r="K55" s="41">
        <v>248</v>
      </c>
      <c r="L55" s="41">
        <f t="shared" si="0"/>
        <v>7465</v>
      </c>
      <c r="M55" s="57">
        <v>7067</v>
      </c>
      <c r="N55" s="41">
        <v>806</v>
      </c>
      <c r="O55" s="41">
        <v>195</v>
      </c>
      <c r="P55" s="53">
        <f t="shared" si="1"/>
        <v>6066</v>
      </c>
    </row>
    <row r="56" spans="1:16" x14ac:dyDescent="0.2">
      <c r="A56" s="52"/>
      <c r="B56" s="40">
        <v>51</v>
      </c>
      <c r="C56" s="55">
        <v>15468</v>
      </c>
      <c r="D56" s="55">
        <v>10493.000486000001</v>
      </c>
      <c r="E56" s="40">
        <v>1869.9999009999999</v>
      </c>
      <c r="F56" s="40">
        <v>6785.0001990000001</v>
      </c>
      <c r="G56" s="40">
        <v>825.00039900000002</v>
      </c>
      <c r="H56" s="56">
        <v>683.00010499999996</v>
      </c>
      <c r="I56" s="40">
        <v>8206</v>
      </c>
      <c r="J56" s="40">
        <v>1254</v>
      </c>
      <c r="K56" s="41">
        <v>193</v>
      </c>
      <c r="L56" s="41">
        <f t="shared" si="0"/>
        <v>6759</v>
      </c>
      <c r="M56" s="57">
        <v>6331</v>
      </c>
      <c r="N56" s="41">
        <v>883</v>
      </c>
      <c r="O56" s="41">
        <v>137</v>
      </c>
      <c r="P56" s="53">
        <f t="shared" si="1"/>
        <v>5311</v>
      </c>
    </row>
    <row r="57" spans="1:16" x14ac:dyDescent="0.2">
      <c r="A57" s="52"/>
      <c r="B57" s="40">
        <v>52</v>
      </c>
      <c r="C57" s="55">
        <v>2172</v>
      </c>
      <c r="D57" s="55">
        <v>88.754479000000003</v>
      </c>
      <c r="E57" s="40">
        <v>18.601801999999999</v>
      </c>
      <c r="F57" s="40">
        <v>56.210571000000002</v>
      </c>
      <c r="G57" s="40">
        <v>5.0487799999999998</v>
      </c>
      <c r="H57" s="56">
        <v>1.7666249999999999</v>
      </c>
      <c r="I57" s="40">
        <v>1378</v>
      </c>
      <c r="J57" s="40">
        <v>213</v>
      </c>
      <c r="K57" s="41">
        <v>141</v>
      </c>
      <c r="L57" s="41">
        <f t="shared" si="0"/>
        <v>1024</v>
      </c>
      <c r="M57" s="57">
        <v>1178</v>
      </c>
      <c r="N57" s="41">
        <v>172</v>
      </c>
      <c r="O57" s="41">
        <v>115</v>
      </c>
      <c r="P57" s="53">
        <f t="shared" si="1"/>
        <v>891</v>
      </c>
    </row>
    <row r="58" spans="1:16" x14ac:dyDescent="0.2">
      <c r="A58" s="52"/>
      <c r="B58" s="40">
        <v>53</v>
      </c>
      <c r="C58" s="55">
        <v>13457</v>
      </c>
      <c r="D58" s="55">
        <v>7586.2369090000002</v>
      </c>
      <c r="E58" s="40">
        <v>940.41848400000003</v>
      </c>
      <c r="F58" s="40">
        <v>3416.605818</v>
      </c>
      <c r="G58" s="40">
        <v>777.92294500000003</v>
      </c>
      <c r="H58" s="56">
        <v>2412.988668</v>
      </c>
      <c r="I58" s="40">
        <v>7801</v>
      </c>
      <c r="J58" s="40">
        <v>1085</v>
      </c>
      <c r="K58" s="41">
        <v>953</v>
      </c>
      <c r="L58" s="41">
        <f t="shared" si="0"/>
        <v>5763</v>
      </c>
      <c r="M58" s="57">
        <v>6645</v>
      </c>
      <c r="N58" s="41">
        <v>903</v>
      </c>
      <c r="O58" s="41">
        <v>782</v>
      </c>
      <c r="P58" s="53">
        <f t="shared" si="1"/>
        <v>4960</v>
      </c>
    </row>
    <row r="59" spans="1:16" x14ac:dyDescent="0.2">
      <c r="A59" s="52"/>
      <c r="B59" s="40">
        <v>54</v>
      </c>
      <c r="C59" s="55">
        <v>20565</v>
      </c>
      <c r="D59" s="55">
        <v>11466.292294000001</v>
      </c>
      <c r="E59" s="40">
        <v>1731.713019</v>
      </c>
      <c r="F59" s="40">
        <v>5760.6612429999996</v>
      </c>
      <c r="G59" s="40">
        <v>1822.041307</v>
      </c>
      <c r="H59" s="56">
        <v>1877.87661</v>
      </c>
      <c r="I59" s="40">
        <v>10019</v>
      </c>
      <c r="J59" s="40">
        <v>1502</v>
      </c>
      <c r="K59" s="41">
        <v>848</v>
      </c>
      <c r="L59" s="41">
        <f t="shared" si="0"/>
        <v>7669</v>
      </c>
      <c r="M59" s="57">
        <v>7758</v>
      </c>
      <c r="N59" s="41">
        <v>1023</v>
      </c>
      <c r="O59" s="41">
        <v>647</v>
      </c>
      <c r="P59" s="53">
        <f t="shared" si="1"/>
        <v>6088</v>
      </c>
    </row>
    <row r="60" spans="1:16" x14ac:dyDescent="0.2">
      <c r="A60" s="52"/>
      <c r="B60" s="40">
        <v>55</v>
      </c>
      <c r="C60" s="55">
        <v>12527</v>
      </c>
      <c r="D60" s="55">
        <v>8117.999143</v>
      </c>
      <c r="E60" s="40">
        <v>1389.999994</v>
      </c>
      <c r="F60" s="40">
        <v>3829.9993909999998</v>
      </c>
      <c r="G60" s="40">
        <v>1489.9998250000001</v>
      </c>
      <c r="H60" s="56">
        <v>1233.9999210000001</v>
      </c>
      <c r="I60" s="40">
        <v>6604</v>
      </c>
      <c r="J60" s="40">
        <v>1126</v>
      </c>
      <c r="K60" s="41">
        <v>360</v>
      </c>
      <c r="L60" s="41">
        <f t="shared" si="0"/>
        <v>5118</v>
      </c>
      <c r="M60" s="57">
        <v>4972</v>
      </c>
      <c r="N60" s="41">
        <v>790</v>
      </c>
      <c r="O60" s="41">
        <v>249</v>
      </c>
      <c r="P60" s="53">
        <f t="shared" si="1"/>
        <v>3933</v>
      </c>
    </row>
    <row r="61" spans="1:16" x14ac:dyDescent="0.2">
      <c r="A61" s="52"/>
      <c r="B61" s="40">
        <v>56</v>
      </c>
      <c r="C61" s="55">
        <v>4710</v>
      </c>
      <c r="D61" s="55">
        <v>2846.47046</v>
      </c>
      <c r="E61" s="40">
        <v>346.850527</v>
      </c>
      <c r="F61" s="40">
        <v>1579.5662139999999</v>
      </c>
      <c r="G61" s="40">
        <v>247.37035599999999</v>
      </c>
      <c r="H61" s="56">
        <v>493.13790299999999</v>
      </c>
      <c r="I61" s="40">
        <v>2880</v>
      </c>
      <c r="J61" s="40">
        <v>446</v>
      </c>
      <c r="K61" s="41">
        <v>188</v>
      </c>
      <c r="L61" s="41">
        <f t="shared" si="0"/>
        <v>2246</v>
      </c>
      <c r="M61" s="57">
        <v>2408</v>
      </c>
      <c r="N61" s="41">
        <v>371</v>
      </c>
      <c r="O61" s="41">
        <v>155</v>
      </c>
      <c r="P61" s="53">
        <f t="shared" si="1"/>
        <v>1882</v>
      </c>
    </row>
    <row r="62" spans="1:16" x14ac:dyDescent="0.2">
      <c r="A62" s="52"/>
      <c r="B62" s="40">
        <v>57</v>
      </c>
      <c r="C62" s="55">
        <v>23606</v>
      </c>
      <c r="D62" s="55">
        <v>17306.998997999999</v>
      </c>
      <c r="E62" s="40">
        <v>3014.9998919999998</v>
      </c>
      <c r="F62" s="40">
        <v>8964.9994829999996</v>
      </c>
      <c r="G62" s="40">
        <v>2529.000207</v>
      </c>
      <c r="H62" s="56">
        <v>2199.9995039999999</v>
      </c>
      <c r="I62" s="40">
        <v>14117</v>
      </c>
      <c r="J62" s="40">
        <v>2586</v>
      </c>
      <c r="K62" s="41">
        <v>794</v>
      </c>
      <c r="L62" s="41">
        <f t="shared" si="0"/>
        <v>10737</v>
      </c>
      <c r="M62" s="57">
        <v>11236</v>
      </c>
      <c r="N62" s="41">
        <v>1970</v>
      </c>
      <c r="O62" s="41">
        <v>609</v>
      </c>
      <c r="P62" s="53">
        <f t="shared" si="1"/>
        <v>8657</v>
      </c>
    </row>
    <row r="63" spans="1:16" x14ac:dyDescent="0.2">
      <c r="A63" s="52"/>
      <c r="B63" s="40">
        <v>58</v>
      </c>
      <c r="C63" s="55">
        <v>923</v>
      </c>
      <c r="D63" s="55">
        <v>1467.420108</v>
      </c>
      <c r="E63" s="40">
        <v>264.72815000000003</v>
      </c>
      <c r="F63" s="40">
        <v>662.51518799999997</v>
      </c>
      <c r="G63" s="40">
        <v>50.627298000000003</v>
      </c>
      <c r="H63" s="56">
        <v>477.84183100000001</v>
      </c>
      <c r="I63" s="40">
        <v>487</v>
      </c>
      <c r="J63" s="40">
        <v>101</v>
      </c>
      <c r="K63" s="41">
        <v>34</v>
      </c>
      <c r="L63" s="41">
        <f t="shared" si="0"/>
        <v>352</v>
      </c>
      <c r="M63" s="57">
        <v>377</v>
      </c>
      <c r="N63" s="41">
        <v>68</v>
      </c>
      <c r="O63" s="41">
        <v>29</v>
      </c>
      <c r="P63" s="53">
        <f t="shared" si="1"/>
        <v>280</v>
      </c>
    </row>
    <row r="64" spans="1:16" x14ac:dyDescent="0.2">
      <c r="A64" s="52"/>
      <c r="B64" s="40">
        <v>59</v>
      </c>
      <c r="C64" s="55">
        <v>11295</v>
      </c>
      <c r="D64" s="55">
        <v>8552.999511</v>
      </c>
      <c r="E64" s="40">
        <v>2015.0001030000001</v>
      </c>
      <c r="F64" s="40">
        <v>4549.9994960000004</v>
      </c>
      <c r="G64" s="40">
        <v>1024.9998909999999</v>
      </c>
      <c r="H64" s="56">
        <v>924.00010499999996</v>
      </c>
      <c r="I64" s="40">
        <v>7281</v>
      </c>
      <c r="J64" s="40">
        <v>1096</v>
      </c>
      <c r="K64" s="41">
        <v>266</v>
      </c>
      <c r="L64" s="41">
        <f t="shared" si="0"/>
        <v>5919</v>
      </c>
      <c r="M64" s="57">
        <v>5949</v>
      </c>
      <c r="N64" s="41">
        <v>831</v>
      </c>
      <c r="O64" s="41">
        <v>215</v>
      </c>
      <c r="P64" s="53">
        <f t="shared" si="1"/>
        <v>4903</v>
      </c>
    </row>
    <row r="65" spans="1:16" x14ac:dyDescent="0.2">
      <c r="A65" s="52"/>
      <c r="B65" s="40">
        <v>60</v>
      </c>
      <c r="C65" s="55">
        <v>9911</v>
      </c>
      <c r="D65" s="55">
        <v>6685.2339389999997</v>
      </c>
      <c r="E65" s="40">
        <v>915.68645800000002</v>
      </c>
      <c r="F65" s="40">
        <v>2824.9423489999999</v>
      </c>
      <c r="G65" s="40">
        <v>586.21073899999999</v>
      </c>
      <c r="H65" s="56">
        <v>2217.8732850000001</v>
      </c>
      <c r="I65" s="40">
        <v>6400</v>
      </c>
      <c r="J65" s="40">
        <v>897</v>
      </c>
      <c r="K65" s="41">
        <v>1474</v>
      </c>
      <c r="L65" s="41">
        <f t="shared" si="0"/>
        <v>4029</v>
      </c>
      <c r="M65" s="57">
        <v>5481</v>
      </c>
      <c r="N65" s="41">
        <v>753</v>
      </c>
      <c r="O65" s="41">
        <v>1200</v>
      </c>
      <c r="P65" s="53">
        <f t="shared" si="1"/>
        <v>3528</v>
      </c>
    </row>
    <row r="66" spans="1:16" x14ac:dyDescent="0.2">
      <c r="A66" s="52"/>
      <c r="B66" s="40">
        <v>61</v>
      </c>
      <c r="C66" s="55">
        <v>34161</v>
      </c>
      <c r="D66" s="55">
        <v>18926.584092000001</v>
      </c>
      <c r="E66" s="40">
        <v>3461.0219219999999</v>
      </c>
      <c r="F66" s="40">
        <v>5968.3167579999999</v>
      </c>
      <c r="G66" s="40">
        <v>2563.7497039999998</v>
      </c>
      <c r="H66" s="56">
        <v>6463.2698659999996</v>
      </c>
      <c r="I66" s="40">
        <v>18575</v>
      </c>
      <c r="J66" s="40">
        <v>3504</v>
      </c>
      <c r="K66" s="41">
        <v>3963</v>
      </c>
      <c r="L66" s="41">
        <f t="shared" si="0"/>
        <v>11108</v>
      </c>
      <c r="M66" s="57">
        <v>14533</v>
      </c>
      <c r="N66" s="41">
        <v>2684</v>
      </c>
      <c r="O66" s="41">
        <v>2951</v>
      </c>
      <c r="P66" s="53">
        <f t="shared" si="1"/>
        <v>8898</v>
      </c>
    </row>
    <row r="67" spans="1:16" x14ac:dyDescent="0.2">
      <c r="A67" s="52"/>
      <c r="B67" s="40">
        <v>62</v>
      </c>
      <c r="C67" s="55">
        <v>30256</v>
      </c>
      <c r="D67" s="55">
        <v>16673.961546999999</v>
      </c>
      <c r="E67" s="40">
        <v>3665.1501880000001</v>
      </c>
      <c r="F67" s="40">
        <v>4518.5061059999998</v>
      </c>
      <c r="G67" s="40">
        <v>2179.0337399999999</v>
      </c>
      <c r="H67" s="56">
        <v>5617.120089</v>
      </c>
      <c r="I67" s="40">
        <v>12855</v>
      </c>
      <c r="J67" s="40">
        <v>3072</v>
      </c>
      <c r="K67" s="41">
        <v>1959</v>
      </c>
      <c r="L67" s="41">
        <f t="shared" si="0"/>
        <v>7824</v>
      </c>
      <c r="M67" s="57">
        <v>8862</v>
      </c>
      <c r="N67" s="41">
        <v>2080</v>
      </c>
      <c r="O67" s="41">
        <v>1307</v>
      </c>
      <c r="P67" s="53">
        <f t="shared" si="1"/>
        <v>5475</v>
      </c>
    </row>
    <row r="68" spans="1:16" x14ac:dyDescent="0.2">
      <c r="A68" s="52"/>
      <c r="B68" s="40">
        <v>63</v>
      </c>
      <c r="C68" s="55">
        <v>22273</v>
      </c>
      <c r="D68" s="55">
        <v>12404.074026</v>
      </c>
      <c r="E68" s="40">
        <v>2321.9813789999998</v>
      </c>
      <c r="F68" s="40">
        <v>3126.4872190000001</v>
      </c>
      <c r="G68" s="40">
        <v>1972.7816680000001</v>
      </c>
      <c r="H68" s="56">
        <v>4659.9507229999999</v>
      </c>
      <c r="I68" s="40">
        <v>11213</v>
      </c>
      <c r="J68" s="40">
        <v>2485</v>
      </c>
      <c r="K68" s="41">
        <v>2247</v>
      </c>
      <c r="L68" s="41">
        <f t="shared" si="0"/>
        <v>6481</v>
      </c>
      <c r="M68" s="57">
        <v>8180</v>
      </c>
      <c r="N68" s="41">
        <v>1795</v>
      </c>
      <c r="O68" s="41">
        <v>1554</v>
      </c>
      <c r="P68" s="53">
        <f t="shared" si="1"/>
        <v>4831</v>
      </c>
    </row>
    <row r="69" spans="1:16" x14ac:dyDescent="0.2">
      <c r="A69" s="52"/>
      <c r="B69" s="40">
        <v>64</v>
      </c>
      <c r="C69" s="55">
        <v>16049</v>
      </c>
      <c r="D69" s="55">
        <v>8656.3865619999997</v>
      </c>
      <c r="E69" s="40">
        <v>2651.2849719999999</v>
      </c>
      <c r="F69" s="40">
        <v>2207.902028</v>
      </c>
      <c r="G69" s="40">
        <v>1934.222119</v>
      </c>
      <c r="H69" s="56">
        <v>1611.8533729999999</v>
      </c>
      <c r="I69" s="40">
        <v>6723</v>
      </c>
      <c r="J69" s="40">
        <v>2296</v>
      </c>
      <c r="K69" s="41">
        <v>438</v>
      </c>
      <c r="L69" s="41">
        <f t="shared" si="0"/>
        <v>3989</v>
      </c>
      <c r="M69" s="57">
        <v>4606</v>
      </c>
      <c r="N69" s="41">
        <v>1541</v>
      </c>
      <c r="O69" s="41">
        <v>283</v>
      </c>
      <c r="P69" s="53">
        <f t="shared" si="1"/>
        <v>2782</v>
      </c>
    </row>
    <row r="70" spans="1:16" x14ac:dyDescent="0.2">
      <c r="A70" s="52"/>
      <c r="B70" s="40">
        <v>65</v>
      </c>
      <c r="C70" s="55">
        <v>20782</v>
      </c>
      <c r="D70" s="55">
        <v>11335.335879</v>
      </c>
      <c r="E70" s="40">
        <v>3621.7332470000001</v>
      </c>
      <c r="F70" s="40">
        <v>2895.430789</v>
      </c>
      <c r="G70" s="40">
        <v>2052.181067</v>
      </c>
      <c r="H70" s="56">
        <v>2470.8732869999999</v>
      </c>
      <c r="I70" s="40">
        <v>7714</v>
      </c>
      <c r="J70" s="40">
        <v>2739</v>
      </c>
      <c r="K70" s="41">
        <v>500</v>
      </c>
      <c r="L70" s="41">
        <f t="shared" si="0"/>
        <v>4475</v>
      </c>
      <c r="M70" s="57">
        <v>4897</v>
      </c>
      <c r="N70" s="41">
        <v>1770</v>
      </c>
      <c r="O70" s="41">
        <v>327</v>
      </c>
      <c r="P70" s="53">
        <f t="shared" si="1"/>
        <v>2800</v>
      </c>
    </row>
    <row r="71" spans="1:16" x14ac:dyDescent="0.2">
      <c r="A71" s="52"/>
      <c r="B71" s="40">
        <v>66</v>
      </c>
      <c r="C71" s="55">
        <v>15531</v>
      </c>
      <c r="D71" s="55">
        <v>11854.615417999999</v>
      </c>
      <c r="E71" s="40">
        <v>1249.359831</v>
      </c>
      <c r="F71" s="40">
        <v>9416.6122469999991</v>
      </c>
      <c r="G71" s="40">
        <v>270.087063</v>
      </c>
      <c r="H71" s="56">
        <v>793.01075500000002</v>
      </c>
      <c r="I71" s="40">
        <v>11920</v>
      </c>
      <c r="J71" s="40">
        <v>828</v>
      </c>
      <c r="K71" s="41">
        <v>504</v>
      </c>
      <c r="L71" s="41">
        <f t="shared" ref="L71:L128" si="2">I71-J71-K71</f>
        <v>10588</v>
      </c>
      <c r="M71" s="57">
        <v>10825</v>
      </c>
      <c r="N71" s="41">
        <v>727</v>
      </c>
      <c r="O71" s="41">
        <v>453</v>
      </c>
      <c r="P71" s="53">
        <f t="shared" ref="P71:P128" si="3">M71-N71-O71</f>
        <v>9645</v>
      </c>
    </row>
    <row r="72" spans="1:16" x14ac:dyDescent="0.2">
      <c r="A72" s="52"/>
      <c r="B72" s="40">
        <v>67</v>
      </c>
      <c r="C72" s="55">
        <v>19590</v>
      </c>
      <c r="D72" s="55">
        <v>12377.359375</v>
      </c>
      <c r="E72" s="40">
        <v>1382.896641</v>
      </c>
      <c r="F72" s="40">
        <v>8873.2905250000003</v>
      </c>
      <c r="G72" s="40">
        <v>962.10600599999998</v>
      </c>
      <c r="H72" s="56">
        <v>870.03724299999999</v>
      </c>
      <c r="I72" s="40">
        <v>11418</v>
      </c>
      <c r="J72" s="40">
        <v>1253</v>
      </c>
      <c r="K72" s="41">
        <v>288</v>
      </c>
      <c r="L72" s="41">
        <f t="shared" si="2"/>
        <v>9877</v>
      </c>
      <c r="M72" s="57">
        <v>9619</v>
      </c>
      <c r="N72" s="41">
        <v>1010</v>
      </c>
      <c r="O72" s="41">
        <v>245</v>
      </c>
      <c r="P72" s="53">
        <f t="shared" si="3"/>
        <v>8364</v>
      </c>
    </row>
    <row r="73" spans="1:16" x14ac:dyDescent="0.2">
      <c r="A73" s="52"/>
      <c r="B73" s="40">
        <v>68</v>
      </c>
      <c r="C73" s="55">
        <v>19258</v>
      </c>
      <c r="D73" s="55">
        <v>9854.3334859999995</v>
      </c>
      <c r="E73" s="40">
        <v>1825.4442120000001</v>
      </c>
      <c r="F73" s="40">
        <v>5515.570514</v>
      </c>
      <c r="G73" s="40">
        <v>1574.6815819999999</v>
      </c>
      <c r="H73" s="56">
        <v>748.83704599999999</v>
      </c>
      <c r="I73" s="40">
        <v>8535</v>
      </c>
      <c r="J73" s="40">
        <v>1343</v>
      </c>
      <c r="K73" s="41">
        <v>212</v>
      </c>
      <c r="L73" s="41">
        <f t="shared" si="2"/>
        <v>6980</v>
      </c>
      <c r="M73" s="57">
        <v>6432</v>
      </c>
      <c r="N73" s="41">
        <v>944</v>
      </c>
      <c r="O73" s="41">
        <v>157</v>
      </c>
      <c r="P73" s="53">
        <f t="shared" si="3"/>
        <v>5331</v>
      </c>
    </row>
    <row r="74" spans="1:16" x14ac:dyDescent="0.2">
      <c r="A74" s="52"/>
      <c r="B74" s="40">
        <v>69</v>
      </c>
      <c r="C74" s="55">
        <v>14917</v>
      </c>
      <c r="D74" s="55">
        <v>9274.9997729999995</v>
      </c>
      <c r="E74" s="40">
        <v>1559.9999089999999</v>
      </c>
      <c r="F74" s="40">
        <v>5109.999836</v>
      </c>
      <c r="G74" s="40">
        <v>1749.9999</v>
      </c>
      <c r="H74" s="56">
        <v>605.00002800000004</v>
      </c>
      <c r="I74" s="40">
        <v>6356</v>
      </c>
      <c r="J74" s="40">
        <v>1063</v>
      </c>
      <c r="K74" s="41">
        <v>188</v>
      </c>
      <c r="L74" s="41">
        <f t="shared" si="2"/>
        <v>5105</v>
      </c>
      <c r="M74" s="57">
        <v>4843</v>
      </c>
      <c r="N74" s="41">
        <v>781</v>
      </c>
      <c r="O74" s="41">
        <v>147</v>
      </c>
      <c r="P74" s="53">
        <f t="shared" si="3"/>
        <v>3915</v>
      </c>
    </row>
    <row r="75" spans="1:16" x14ac:dyDescent="0.2">
      <c r="A75" s="52"/>
      <c r="B75" s="40">
        <v>70</v>
      </c>
      <c r="C75" s="55">
        <v>25892</v>
      </c>
      <c r="D75" s="55">
        <v>17395.560837000001</v>
      </c>
      <c r="E75" s="40">
        <v>3509.9998759999999</v>
      </c>
      <c r="F75" s="40">
        <v>9521.9564819999996</v>
      </c>
      <c r="G75" s="40">
        <v>2345.4055229999999</v>
      </c>
      <c r="H75" s="56">
        <v>1793.198875</v>
      </c>
      <c r="I75" s="40">
        <v>13587</v>
      </c>
      <c r="J75" s="40">
        <v>2015</v>
      </c>
      <c r="K75" s="41">
        <v>514</v>
      </c>
      <c r="L75" s="41">
        <f t="shared" si="2"/>
        <v>11058</v>
      </c>
      <c r="M75" s="57">
        <v>10610</v>
      </c>
      <c r="N75" s="41">
        <v>1492</v>
      </c>
      <c r="O75" s="41">
        <v>415</v>
      </c>
      <c r="P75" s="53">
        <f t="shared" si="3"/>
        <v>8703</v>
      </c>
    </row>
    <row r="76" spans="1:16" x14ac:dyDescent="0.2">
      <c r="A76" s="52"/>
      <c r="B76" s="40">
        <v>71</v>
      </c>
      <c r="C76" s="55">
        <v>1</v>
      </c>
      <c r="D76" s="55">
        <v>1.0037389999999999</v>
      </c>
      <c r="E76" s="40">
        <v>1.0037389999999999</v>
      </c>
      <c r="F76" s="40">
        <v>0</v>
      </c>
      <c r="G76" s="40">
        <v>0</v>
      </c>
      <c r="H76" s="56">
        <v>0</v>
      </c>
      <c r="I76" s="40">
        <v>2</v>
      </c>
      <c r="J76" s="40">
        <v>0</v>
      </c>
      <c r="K76" s="41">
        <v>0</v>
      </c>
      <c r="L76" s="41">
        <f t="shared" si="2"/>
        <v>2</v>
      </c>
      <c r="M76" s="57">
        <v>2</v>
      </c>
      <c r="N76" s="41">
        <v>0</v>
      </c>
      <c r="O76" s="41">
        <v>0</v>
      </c>
      <c r="P76" s="53">
        <f t="shared" si="3"/>
        <v>2</v>
      </c>
    </row>
    <row r="77" spans="1:16" x14ac:dyDescent="0.2">
      <c r="A77" s="52"/>
      <c r="B77" s="40">
        <v>72</v>
      </c>
      <c r="C77" s="55">
        <v>20652</v>
      </c>
      <c r="D77" s="55">
        <v>14248.988511</v>
      </c>
      <c r="E77" s="40">
        <v>2239.6262940000001</v>
      </c>
      <c r="F77" s="40">
        <v>5549.3981080000003</v>
      </c>
      <c r="G77" s="40">
        <v>1809.9999190000001</v>
      </c>
      <c r="H77" s="56">
        <v>4384.6838319999997</v>
      </c>
      <c r="I77" s="40">
        <v>13122</v>
      </c>
      <c r="J77" s="40">
        <v>2072</v>
      </c>
      <c r="K77" s="41">
        <v>2446</v>
      </c>
      <c r="L77" s="41">
        <f t="shared" si="2"/>
        <v>8604</v>
      </c>
      <c r="M77" s="57">
        <v>11296</v>
      </c>
      <c r="N77" s="41">
        <v>1722</v>
      </c>
      <c r="O77" s="41">
        <v>2098</v>
      </c>
      <c r="P77" s="53">
        <f t="shared" si="3"/>
        <v>7476</v>
      </c>
    </row>
    <row r="78" spans="1:16" x14ac:dyDescent="0.2">
      <c r="A78" s="52"/>
      <c r="B78" s="40">
        <v>73</v>
      </c>
      <c r="C78" s="55">
        <v>17566</v>
      </c>
      <c r="D78" s="55">
        <v>12010.183143</v>
      </c>
      <c r="E78" s="40">
        <v>2925.3183690000001</v>
      </c>
      <c r="F78" s="40">
        <v>3629.232712</v>
      </c>
      <c r="G78" s="40">
        <v>2008.34888</v>
      </c>
      <c r="H78" s="56">
        <v>3344.585904</v>
      </c>
      <c r="I78" s="40">
        <v>10536</v>
      </c>
      <c r="J78" s="40">
        <v>2466</v>
      </c>
      <c r="K78" s="41">
        <v>1331</v>
      </c>
      <c r="L78" s="41">
        <f t="shared" si="2"/>
        <v>6739</v>
      </c>
      <c r="M78" s="57">
        <v>8501</v>
      </c>
      <c r="N78" s="41">
        <v>1987</v>
      </c>
      <c r="O78" s="41">
        <v>1014</v>
      </c>
      <c r="P78" s="53">
        <f t="shared" si="3"/>
        <v>5500</v>
      </c>
    </row>
    <row r="79" spans="1:16" x14ac:dyDescent="0.2">
      <c r="A79" s="52"/>
      <c r="B79" s="40">
        <v>74</v>
      </c>
      <c r="C79" s="55">
        <v>12292</v>
      </c>
      <c r="D79" s="55">
        <v>8659.0002779999995</v>
      </c>
      <c r="E79" s="40">
        <v>1200.0000259999999</v>
      </c>
      <c r="F79" s="40">
        <v>4624.9999630000002</v>
      </c>
      <c r="G79" s="40">
        <v>1060.000008</v>
      </c>
      <c r="H79" s="56">
        <v>1670.00028</v>
      </c>
      <c r="I79" s="40">
        <v>8293</v>
      </c>
      <c r="J79" s="40">
        <v>1408</v>
      </c>
      <c r="K79" s="41">
        <v>743</v>
      </c>
      <c r="L79" s="41">
        <f t="shared" si="2"/>
        <v>6142</v>
      </c>
      <c r="M79" s="57">
        <v>7130</v>
      </c>
      <c r="N79" s="41">
        <v>1183</v>
      </c>
      <c r="O79" s="41">
        <v>620</v>
      </c>
      <c r="P79" s="53">
        <f t="shared" si="3"/>
        <v>5327</v>
      </c>
    </row>
    <row r="80" spans="1:16" x14ac:dyDescent="0.2">
      <c r="A80" s="52"/>
      <c r="B80" s="40">
        <v>75</v>
      </c>
      <c r="C80" s="55">
        <v>16112</v>
      </c>
      <c r="D80" s="55">
        <v>9894.0004370000006</v>
      </c>
      <c r="E80" s="40">
        <v>1254.9997470000001</v>
      </c>
      <c r="F80" s="40">
        <v>3035.000423</v>
      </c>
      <c r="G80" s="40">
        <v>1474.9998929999999</v>
      </c>
      <c r="H80" s="56">
        <v>3935.0002220000001</v>
      </c>
      <c r="I80" s="40">
        <v>9051</v>
      </c>
      <c r="J80" s="40">
        <v>1791</v>
      </c>
      <c r="K80" s="41">
        <v>1958</v>
      </c>
      <c r="L80" s="41">
        <f t="shared" si="2"/>
        <v>5302</v>
      </c>
      <c r="M80" s="57">
        <v>7522</v>
      </c>
      <c r="N80" s="41">
        <v>1494</v>
      </c>
      <c r="O80" s="41">
        <v>1584</v>
      </c>
      <c r="P80" s="53">
        <f t="shared" si="3"/>
        <v>4444</v>
      </c>
    </row>
    <row r="81" spans="1:16" x14ac:dyDescent="0.2">
      <c r="A81" s="52"/>
      <c r="B81" s="40">
        <v>76</v>
      </c>
      <c r="C81" s="55">
        <v>17980</v>
      </c>
      <c r="D81" s="55">
        <v>10893.000142999999</v>
      </c>
      <c r="E81" s="40">
        <v>2019.9997370000001</v>
      </c>
      <c r="F81" s="40">
        <v>2934.9997189999999</v>
      </c>
      <c r="G81" s="40">
        <v>1850.0002919999999</v>
      </c>
      <c r="H81" s="56">
        <v>3875.000454</v>
      </c>
      <c r="I81" s="40">
        <v>9996</v>
      </c>
      <c r="J81" s="40">
        <v>1910</v>
      </c>
      <c r="K81" s="41">
        <v>2087</v>
      </c>
      <c r="L81" s="41">
        <f t="shared" si="2"/>
        <v>5999</v>
      </c>
      <c r="M81" s="57">
        <v>8171</v>
      </c>
      <c r="N81" s="41">
        <v>1554</v>
      </c>
      <c r="O81" s="41">
        <v>1643</v>
      </c>
      <c r="P81" s="53">
        <f t="shared" si="3"/>
        <v>4974</v>
      </c>
    </row>
    <row r="82" spans="1:16" x14ac:dyDescent="0.2">
      <c r="A82" s="52"/>
      <c r="B82" s="40">
        <v>77</v>
      </c>
      <c r="C82" s="55">
        <v>12972</v>
      </c>
      <c r="D82" s="55">
        <v>3580.7358559999998</v>
      </c>
      <c r="E82" s="40">
        <v>212.104028</v>
      </c>
      <c r="F82" s="40">
        <v>1270.345906</v>
      </c>
      <c r="G82" s="40">
        <v>97.624607999999995</v>
      </c>
      <c r="H82" s="56">
        <v>1859.8280810000001</v>
      </c>
      <c r="I82" s="40">
        <v>7341</v>
      </c>
      <c r="J82" s="40">
        <v>1152</v>
      </c>
      <c r="K82" s="41">
        <v>1553</v>
      </c>
      <c r="L82" s="41">
        <f t="shared" si="2"/>
        <v>4636</v>
      </c>
      <c r="M82" s="57">
        <v>6288</v>
      </c>
      <c r="N82" s="41">
        <v>974</v>
      </c>
      <c r="O82" s="41">
        <v>1279</v>
      </c>
      <c r="P82" s="53">
        <f t="shared" si="3"/>
        <v>4035</v>
      </c>
    </row>
    <row r="83" spans="1:16" x14ac:dyDescent="0.2">
      <c r="A83" s="52"/>
      <c r="B83" s="40">
        <v>78</v>
      </c>
      <c r="C83" s="55">
        <v>12816</v>
      </c>
      <c r="D83" s="55">
        <v>8995.9999700000008</v>
      </c>
      <c r="E83" s="40">
        <v>1699.9998869999999</v>
      </c>
      <c r="F83" s="40">
        <v>2974.9999779999998</v>
      </c>
      <c r="G83" s="40">
        <v>1810.000164</v>
      </c>
      <c r="H83" s="56">
        <v>2448.0000169999998</v>
      </c>
      <c r="I83" s="40">
        <v>7400</v>
      </c>
      <c r="J83" s="40">
        <v>1575</v>
      </c>
      <c r="K83" s="41">
        <v>965</v>
      </c>
      <c r="L83" s="41">
        <f t="shared" si="2"/>
        <v>4860</v>
      </c>
      <c r="M83" s="57">
        <v>6062</v>
      </c>
      <c r="N83" s="41">
        <v>1278</v>
      </c>
      <c r="O83" s="41">
        <v>777</v>
      </c>
      <c r="P83" s="53">
        <f t="shared" si="3"/>
        <v>4007</v>
      </c>
    </row>
    <row r="84" spans="1:16" x14ac:dyDescent="0.2">
      <c r="A84" s="52"/>
      <c r="B84" s="40">
        <v>79</v>
      </c>
      <c r="C84" s="55">
        <v>8474</v>
      </c>
      <c r="D84" s="55">
        <v>6110.6080750000001</v>
      </c>
      <c r="E84" s="40">
        <v>955.00018999999998</v>
      </c>
      <c r="F84" s="40">
        <v>3896.0350410000001</v>
      </c>
      <c r="G84" s="40">
        <v>519.99999300000002</v>
      </c>
      <c r="H84" s="56">
        <v>635.57281</v>
      </c>
      <c r="I84" s="40">
        <v>5673</v>
      </c>
      <c r="J84" s="40">
        <v>1021</v>
      </c>
      <c r="K84" s="41">
        <v>222</v>
      </c>
      <c r="L84" s="41">
        <f t="shared" si="2"/>
        <v>4430</v>
      </c>
      <c r="M84" s="57">
        <v>4828</v>
      </c>
      <c r="N84" s="41">
        <v>859</v>
      </c>
      <c r="O84" s="41">
        <v>174</v>
      </c>
      <c r="P84" s="53">
        <f t="shared" si="3"/>
        <v>3795</v>
      </c>
    </row>
    <row r="85" spans="1:16" x14ac:dyDescent="0.2">
      <c r="A85" s="52"/>
      <c r="B85" s="40">
        <v>80</v>
      </c>
      <c r="C85" s="55">
        <v>13342</v>
      </c>
      <c r="D85" s="55">
        <v>10020.773848000001</v>
      </c>
      <c r="E85" s="40">
        <v>1785.6348290000001</v>
      </c>
      <c r="F85" s="40">
        <v>5614.0303899999999</v>
      </c>
      <c r="G85" s="40">
        <v>825.94336999999996</v>
      </c>
      <c r="H85" s="56">
        <v>1697.7186119999999</v>
      </c>
      <c r="I85" s="40">
        <v>8653</v>
      </c>
      <c r="J85" s="40">
        <v>1464</v>
      </c>
      <c r="K85" s="41">
        <v>667</v>
      </c>
      <c r="L85" s="41">
        <f t="shared" si="2"/>
        <v>6522</v>
      </c>
      <c r="M85" s="57">
        <v>7279</v>
      </c>
      <c r="N85" s="41">
        <v>1158</v>
      </c>
      <c r="O85" s="41">
        <v>548</v>
      </c>
      <c r="P85" s="53">
        <f t="shared" si="3"/>
        <v>5573</v>
      </c>
    </row>
    <row r="86" spans="1:16" x14ac:dyDescent="0.2">
      <c r="A86" s="54"/>
      <c r="B86" s="40">
        <v>81</v>
      </c>
      <c r="C86" s="55">
        <v>20550</v>
      </c>
      <c r="D86" s="55">
        <v>14247.324551</v>
      </c>
      <c r="E86" s="40">
        <v>2077.6954609999998</v>
      </c>
      <c r="F86" s="40">
        <v>6706.3376829999997</v>
      </c>
      <c r="G86" s="40">
        <v>1259.9998149999999</v>
      </c>
      <c r="H86" s="56">
        <v>3942.5416660000001</v>
      </c>
      <c r="I86" s="40">
        <v>13162</v>
      </c>
      <c r="J86" s="40">
        <v>2102</v>
      </c>
      <c r="K86" s="41">
        <v>2187</v>
      </c>
      <c r="L86" s="41">
        <f t="shared" si="2"/>
        <v>8873</v>
      </c>
      <c r="M86" s="57">
        <v>11161</v>
      </c>
      <c r="N86" s="41">
        <v>1733</v>
      </c>
      <c r="O86" s="41">
        <v>1764</v>
      </c>
      <c r="P86" s="53">
        <f t="shared" si="3"/>
        <v>7664</v>
      </c>
    </row>
    <row r="87" spans="1:16" x14ac:dyDescent="0.2">
      <c r="A87" s="54"/>
      <c r="B87" s="40">
        <v>82</v>
      </c>
      <c r="C87" s="55">
        <v>12412</v>
      </c>
      <c r="D87" s="55">
        <v>8480.2266459999992</v>
      </c>
      <c r="E87" s="40">
        <v>944.36435700000004</v>
      </c>
      <c r="F87" s="40">
        <v>3430.9695750000001</v>
      </c>
      <c r="G87" s="40">
        <v>964.05713500000002</v>
      </c>
      <c r="H87" s="56">
        <v>3006.28224</v>
      </c>
      <c r="I87" s="40">
        <v>7468</v>
      </c>
      <c r="J87" s="40">
        <v>1071</v>
      </c>
      <c r="K87" s="41">
        <v>1459</v>
      </c>
      <c r="L87" s="41">
        <f t="shared" si="2"/>
        <v>4938</v>
      </c>
      <c r="M87" s="57">
        <v>6209</v>
      </c>
      <c r="N87" s="41">
        <v>866</v>
      </c>
      <c r="O87" s="41">
        <v>1142</v>
      </c>
      <c r="P87" s="53">
        <f t="shared" si="3"/>
        <v>4201</v>
      </c>
    </row>
    <row r="88" spans="1:16" x14ac:dyDescent="0.2">
      <c r="A88" s="54"/>
      <c r="B88" s="40">
        <v>83</v>
      </c>
      <c r="C88" s="55">
        <v>11394</v>
      </c>
      <c r="D88" s="55">
        <v>7165.925765</v>
      </c>
      <c r="E88" s="40">
        <v>1033.018718</v>
      </c>
      <c r="F88" s="40">
        <v>1438.512334</v>
      </c>
      <c r="G88" s="40">
        <v>976.21793100000002</v>
      </c>
      <c r="H88" s="56">
        <v>3649.049747</v>
      </c>
      <c r="I88" s="40">
        <v>6280</v>
      </c>
      <c r="J88" s="40">
        <v>976</v>
      </c>
      <c r="K88" s="41">
        <v>2112</v>
      </c>
      <c r="L88" s="41">
        <f t="shared" si="2"/>
        <v>3192</v>
      </c>
      <c r="M88" s="57">
        <v>4930</v>
      </c>
      <c r="N88" s="41">
        <v>761</v>
      </c>
      <c r="O88" s="41">
        <v>1625</v>
      </c>
      <c r="P88" s="53">
        <f t="shared" si="3"/>
        <v>2544</v>
      </c>
    </row>
    <row r="89" spans="1:16" x14ac:dyDescent="0.2">
      <c r="A89" s="52"/>
      <c r="B89" s="40">
        <v>84</v>
      </c>
      <c r="C89" s="55">
        <v>23443</v>
      </c>
      <c r="D89" s="55">
        <v>14184.457304</v>
      </c>
      <c r="E89" s="40">
        <v>2175.6294400000002</v>
      </c>
      <c r="F89" s="40">
        <v>2949.2352169999999</v>
      </c>
      <c r="G89" s="40">
        <v>3156.6511529999998</v>
      </c>
      <c r="H89" s="56">
        <v>5274.9190259999996</v>
      </c>
      <c r="I89" s="40">
        <v>11294</v>
      </c>
      <c r="J89" s="40">
        <v>2510</v>
      </c>
      <c r="K89" s="41">
        <v>2035</v>
      </c>
      <c r="L89" s="41">
        <f t="shared" si="2"/>
        <v>6749</v>
      </c>
      <c r="M89" s="57">
        <v>8392</v>
      </c>
      <c r="N89" s="41">
        <v>1822</v>
      </c>
      <c r="O89" s="41">
        <v>1482</v>
      </c>
      <c r="P89" s="53">
        <f t="shared" si="3"/>
        <v>5088</v>
      </c>
    </row>
    <row r="90" spans="1:16" x14ac:dyDescent="0.2">
      <c r="A90" s="54"/>
      <c r="B90" s="40">
        <v>85</v>
      </c>
      <c r="C90" s="55">
        <v>24381</v>
      </c>
      <c r="D90" s="55">
        <v>14290.601601</v>
      </c>
      <c r="E90" s="40">
        <v>3453.5965590000001</v>
      </c>
      <c r="F90" s="40">
        <v>2732.503412</v>
      </c>
      <c r="G90" s="40">
        <v>3500.7898449999998</v>
      </c>
      <c r="H90" s="56">
        <v>4199.3291259999996</v>
      </c>
      <c r="I90" s="40">
        <v>10651</v>
      </c>
      <c r="J90" s="40">
        <v>2974</v>
      </c>
      <c r="K90" s="41">
        <v>1116</v>
      </c>
      <c r="L90" s="41">
        <f t="shared" si="2"/>
        <v>6561</v>
      </c>
      <c r="M90" s="57">
        <v>7392</v>
      </c>
      <c r="N90" s="41">
        <v>2011</v>
      </c>
      <c r="O90" s="41">
        <v>789</v>
      </c>
      <c r="P90" s="53">
        <f t="shared" si="3"/>
        <v>4592</v>
      </c>
    </row>
    <row r="91" spans="1:16" x14ac:dyDescent="0.2">
      <c r="A91" s="54"/>
      <c r="B91" s="40">
        <v>86</v>
      </c>
      <c r="C91" s="55">
        <v>17786</v>
      </c>
      <c r="D91" s="55">
        <v>10115.999621999999</v>
      </c>
      <c r="E91" s="40">
        <v>2380.7671890000001</v>
      </c>
      <c r="F91" s="40">
        <v>1456.2907310000001</v>
      </c>
      <c r="G91" s="40">
        <v>2937.0848270000001</v>
      </c>
      <c r="H91" s="56">
        <v>2954.9997509999998</v>
      </c>
      <c r="I91" s="40">
        <v>8122</v>
      </c>
      <c r="J91" s="40">
        <v>1902</v>
      </c>
      <c r="K91" s="41">
        <v>1013</v>
      </c>
      <c r="L91" s="41">
        <f t="shared" si="2"/>
        <v>5207</v>
      </c>
      <c r="M91" s="57">
        <v>5550</v>
      </c>
      <c r="N91" s="41">
        <v>1319</v>
      </c>
      <c r="O91" s="41">
        <v>717</v>
      </c>
      <c r="P91" s="53">
        <f t="shared" si="3"/>
        <v>3514</v>
      </c>
    </row>
    <row r="92" spans="1:16" x14ac:dyDescent="0.2">
      <c r="A92" s="54"/>
      <c r="B92" s="40">
        <v>87</v>
      </c>
      <c r="C92" s="55">
        <v>10875</v>
      </c>
      <c r="D92" s="55">
        <v>6645.6979769999998</v>
      </c>
      <c r="E92" s="40">
        <v>1304.575296</v>
      </c>
      <c r="F92" s="40">
        <v>711.122567</v>
      </c>
      <c r="G92" s="40">
        <v>1814.999914</v>
      </c>
      <c r="H92" s="56">
        <v>2625.000125</v>
      </c>
      <c r="I92" s="40">
        <v>4835</v>
      </c>
      <c r="J92" s="40">
        <v>1176</v>
      </c>
      <c r="K92" s="41">
        <v>700</v>
      </c>
      <c r="L92" s="41">
        <f t="shared" si="2"/>
        <v>2959</v>
      </c>
      <c r="M92" s="57">
        <v>3120</v>
      </c>
      <c r="N92" s="41">
        <v>771</v>
      </c>
      <c r="O92" s="41">
        <v>447</v>
      </c>
      <c r="P92" s="53">
        <f t="shared" si="3"/>
        <v>1902</v>
      </c>
    </row>
    <row r="93" spans="1:16" x14ac:dyDescent="0.2">
      <c r="A93" s="52"/>
      <c r="B93" s="40">
        <v>88</v>
      </c>
      <c r="C93" s="55">
        <v>19152</v>
      </c>
      <c r="D93" s="55">
        <v>11597.999046999999</v>
      </c>
      <c r="E93" s="40">
        <v>3279.9997050000002</v>
      </c>
      <c r="F93" s="40">
        <v>1944.9997920000001</v>
      </c>
      <c r="G93" s="40">
        <v>3164.9993840000002</v>
      </c>
      <c r="H93" s="56">
        <v>2989.0001550000002</v>
      </c>
      <c r="I93" s="40">
        <v>9333</v>
      </c>
      <c r="J93" s="40">
        <v>2571</v>
      </c>
      <c r="K93" s="41">
        <v>885</v>
      </c>
      <c r="L93" s="41">
        <f t="shared" si="2"/>
        <v>5877</v>
      </c>
      <c r="M93" s="57">
        <v>6442</v>
      </c>
      <c r="N93" s="41">
        <v>1745</v>
      </c>
      <c r="O93" s="41">
        <v>625</v>
      </c>
      <c r="P93" s="53">
        <f t="shared" si="3"/>
        <v>4072</v>
      </c>
    </row>
    <row r="94" spans="1:16" x14ac:dyDescent="0.2">
      <c r="A94" s="54"/>
      <c r="B94" s="40">
        <v>89</v>
      </c>
      <c r="C94" s="55">
        <v>21182</v>
      </c>
      <c r="D94" s="55">
        <v>16862.183481</v>
      </c>
      <c r="E94" s="40">
        <v>2627.2038630000002</v>
      </c>
      <c r="F94" s="40">
        <v>6720.9511640000001</v>
      </c>
      <c r="G94" s="40">
        <v>1770.7426809999999</v>
      </c>
      <c r="H94" s="56">
        <v>5498.2857560000002</v>
      </c>
      <c r="I94" s="40">
        <v>14476</v>
      </c>
      <c r="J94" s="40">
        <v>1894</v>
      </c>
      <c r="K94" s="41">
        <v>3338</v>
      </c>
      <c r="L94" s="41">
        <f t="shared" si="2"/>
        <v>9244</v>
      </c>
      <c r="M94" s="57">
        <v>12537</v>
      </c>
      <c r="N94" s="41">
        <v>1574</v>
      </c>
      <c r="O94" s="41">
        <v>2889</v>
      </c>
      <c r="P94" s="53">
        <f t="shared" si="3"/>
        <v>8074</v>
      </c>
    </row>
    <row r="95" spans="1:16" x14ac:dyDescent="0.2">
      <c r="A95" s="54"/>
      <c r="B95" s="40">
        <v>90</v>
      </c>
      <c r="C95" s="55">
        <v>15472</v>
      </c>
      <c r="D95" s="55">
        <v>11929.814829000001</v>
      </c>
      <c r="E95" s="40">
        <v>1732.796147</v>
      </c>
      <c r="F95" s="40">
        <v>5234.0480120000002</v>
      </c>
      <c r="G95" s="40">
        <v>1733.2572700000001</v>
      </c>
      <c r="H95" s="56">
        <v>3146.7134080000001</v>
      </c>
      <c r="I95" s="40">
        <v>10469</v>
      </c>
      <c r="J95" s="40">
        <v>1395</v>
      </c>
      <c r="K95" s="41">
        <v>1956</v>
      </c>
      <c r="L95" s="41">
        <f t="shared" si="2"/>
        <v>7118</v>
      </c>
      <c r="M95" s="57">
        <v>9069</v>
      </c>
      <c r="N95" s="41">
        <v>1175</v>
      </c>
      <c r="O95" s="41">
        <v>1729</v>
      </c>
      <c r="P95" s="53">
        <f t="shared" si="3"/>
        <v>6165</v>
      </c>
    </row>
    <row r="96" spans="1:16" x14ac:dyDescent="0.2">
      <c r="A96" s="54"/>
      <c r="B96" s="40">
        <v>91</v>
      </c>
      <c r="C96" s="55">
        <v>19775</v>
      </c>
      <c r="D96" s="55">
        <v>13591.999879000001</v>
      </c>
      <c r="E96" s="40">
        <v>3834.9994550000001</v>
      </c>
      <c r="F96" s="40">
        <v>4070.0001729999999</v>
      </c>
      <c r="G96" s="40">
        <v>2375.0001090000001</v>
      </c>
      <c r="H96" s="56">
        <v>3119.000196</v>
      </c>
      <c r="I96" s="40">
        <v>11233</v>
      </c>
      <c r="J96" s="40">
        <v>2458</v>
      </c>
      <c r="K96" s="41">
        <v>1344</v>
      </c>
      <c r="L96" s="41">
        <f t="shared" si="2"/>
        <v>7431</v>
      </c>
      <c r="M96" s="57">
        <v>8923</v>
      </c>
      <c r="N96" s="41">
        <v>1852</v>
      </c>
      <c r="O96" s="41">
        <v>1063</v>
      </c>
      <c r="P96" s="53">
        <f t="shared" si="3"/>
        <v>6008</v>
      </c>
    </row>
    <row r="97" spans="1:16" x14ac:dyDescent="0.2">
      <c r="A97" s="52"/>
      <c r="B97" s="40">
        <v>92</v>
      </c>
      <c r="C97" s="55">
        <v>10171</v>
      </c>
      <c r="D97" s="55">
        <v>5747.8393580000002</v>
      </c>
      <c r="E97" s="40">
        <v>2159.3321040000001</v>
      </c>
      <c r="F97" s="40">
        <v>1690.3490730000001</v>
      </c>
      <c r="G97" s="40">
        <v>653.56914500000005</v>
      </c>
      <c r="H97" s="56">
        <v>1140.353715</v>
      </c>
      <c r="I97" s="40">
        <v>4408</v>
      </c>
      <c r="J97" s="40">
        <v>1758</v>
      </c>
      <c r="K97" s="41">
        <v>206</v>
      </c>
      <c r="L97" s="41">
        <f t="shared" si="2"/>
        <v>2444</v>
      </c>
      <c r="M97" s="57">
        <v>2988</v>
      </c>
      <c r="N97" s="41">
        <v>1186</v>
      </c>
      <c r="O97" s="41">
        <v>124</v>
      </c>
      <c r="P97" s="53">
        <f t="shared" si="3"/>
        <v>1678</v>
      </c>
    </row>
    <row r="98" spans="1:16" x14ac:dyDescent="0.2">
      <c r="A98" s="54"/>
      <c r="B98" s="40">
        <v>93</v>
      </c>
      <c r="C98" s="55">
        <v>13697</v>
      </c>
      <c r="D98" s="55">
        <v>10004.000018000001</v>
      </c>
      <c r="E98" s="40">
        <v>2189.9998190000001</v>
      </c>
      <c r="F98" s="40">
        <v>5270.0000909999999</v>
      </c>
      <c r="G98" s="40">
        <v>470.000001</v>
      </c>
      <c r="H98" s="56">
        <v>1943.000127</v>
      </c>
      <c r="I98" s="40">
        <v>9511</v>
      </c>
      <c r="J98" s="40">
        <v>1568</v>
      </c>
      <c r="K98" s="41">
        <v>1076</v>
      </c>
      <c r="L98" s="41">
        <f t="shared" si="2"/>
        <v>6867</v>
      </c>
      <c r="M98" s="57">
        <v>8253</v>
      </c>
      <c r="N98" s="41">
        <v>1285</v>
      </c>
      <c r="O98" s="41">
        <v>909</v>
      </c>
      <c r="P98" s="53">
        <f t="shared" si="3"/>
        <v>6059</v>
      </c>
    </row>
    <row r="99" spans="1:16" x14ac:dyDescent="0.2">
      <c r="A99" s="54"/>
      <c r="B99" s="40">
        <v>94</v>
      </c>
      <c r="C99" s="55">
        <v>12854</v>
      </c>
      <c r="D99" s="55">
        <v>9237.207778</v>
      </c>
      <c r="E99" s="40">
        <v>1343.380445</v>
      </c>
      <c r="F99" s="40">
        <v>6102.5034699999997</v>
      </c>
      <c r="G99" s="40">
        <v>703.834743</v>
      </c>
      <c r="H99" s="56">
        <v>1027.290708</v>
      </c>
      <c r="I99" s="40">
        <v>9230</v>
      </c>
      <c r="J99" s="40">
        <v>973</v>
      </c>
      <c r="K99" s="41">
        <v>579</v>
      </c>
      <c r="L99" s="41">
        <f t="shared" si="2"/>
        <v>7678</v>
      </c>
      <c r="M99" s="57">
        <v>8122</v>
      </c>
      <c r="N99" s="41">
        <v>784</v>
      </c>
      <c r="O99" s="41">
        <v>510</v>
      </c>
      <c r="P99" s="53">
        <f t="shared" si="3"/>
        <v>6828</v>
      </c>
    </row>
    <row r="100" spans="1:16" x14ac:dyDescent="0.2">
      <c r="A100" s="54"/>
      <c r="B100" s="40">
        <v>95</v>
      </c>
      <c r="C100" s="55">
        <v>5957</v>
      </c>
      <c r="D100" s="55">
        <v>4416.7683070000003</v>
      </c>
      <c r="E100" s="40">
        <v>560.14195500000005</v>
      </c>
      <c r="F100" s="40">
        <v>3076.1739619999998</v>
      </c>
      <c r="G100" s="40">
        <v>316.28127000000001</v>
      </c>
      <c r="H100" s="56">
        <v>404.42898600000001</v>
      </c>
      <c r="I100" s="40">
        <v>4540</v>
      </c>
      <c r="J100" s="40">
        <v>555</v>
      </c>
      <c r="K100" s="41">
        <v>149</v>
      </c>
      <c r="L100" s="41">
        <f t="shared" si="2"/>
        <v>3836</v>
      </c>
      <c r="M100" s="57">
        <v>4066</v>
      </c>
      <c r="N100" s="41">
        <v>461</v>
      </c>
      <c r="O100" s="41">
        <v>130</v>
      </c>
      <c r="P100" s="53">
        <f t="shared" si="3"/>
        <v>3475</v>
      </c>
    </row>
    <row r="101" spans="1:16" x14ac:dyDescent="0.2">
      <c r="A101" s="54"/>
      <c r="B101" s="40">
        <v>96</v>
      </c>
      <c r="C101" s="55">
        <v>15662</v>
      </c>
      <c r="D101" s="55">
        <v>12630.883398</v>
      </c>
      <c r="E101" s="40">
        <v>2073.8651949999999</v>
      </c>
      <c r="F101" s="40">
        <v>6707.4373050000004</v>
      </c>
      <c r="G101" s="40">
        <v>1793.8627280000001</v>
      </c>
      <c r="H101" s="56">
        <v>1748.864435</v>
      </c>
      <c r="I101" s="40">
        <v>8462</v>
      </c>
      <c r="J101" s="40">
        <v>1277</v>
      </c>
      <c r="K101" s="41">
        <v>703</v>
      </c>
      <c r="L101" s="41">
        <f t="shared" si="2"/>
        <v>6482</v>
      </c>
      <c r="M101" s="57">
        <v>7045</v>
      </c>
      <c r="N101" s="41">
        <v>1057</v>
      </c>
      <c r="O101" s="41">
        <v>545</v>
      </c>
      <c r="P101" s="53">
        <f t="shared" si="3"/>
        <v>5443</v>
      </c>
    </row>
    <row r="102" spans="1:16" x14ac:dyDescent="0.2">
      <c r="A102" s="54"/>
      <c r="B102" s="40">
        <v>97</v>
      </c>
      <c r="C102" s="55">
        <v>9963</v>
      </c>
      <c r="D102" s="55">
        <v>7934.3777879999998</v>
      </c>
      <c r="E102" s="40">
        <v>1438.3768359999999</v>
      </c>
      <c r="F102" s="40">
        <v>5299.5140460000002</v>
      </c>
      <c r="G102" s="40">
        <v>439.87644499999999</v>
      </c>
      <c r="H102" s="56">
        <v>626.73808499999996</v>
      </c>
      <c r="I102" s="40">
        <v>6662</v>
      </c>
      <c r="J102" s="40">
        <v>948</v>
      </c>
      <c r="K102" s="41">
        <v>297</v>
      </c>
      <c r="L102" s="41">
        <f t="shared" si="2"/>
        <v>5417</v>
      </c>
      <c r="M102" s="57">
        <v>5732</v>
      </c>
      <c r="N102" s="41">
        <v>776</v>
      </c>
      <c r="O102" s="41">
        <v>254</v>
      </c>
      <c r="P102" s="53">
        <f t="shared" si="3"/>
        <v>4702</v>
      </c>
    </row>
    <row r="103" spans="1:16" x14ac:dyDescent="0.2">
      <c r="A103" s="54"/>
      <c r="B103" s="40">
        <v>98</v>
      </c>
      <c r="C103" s="55">
        <v>8849</v>
      </c>
      <c r="D103" s="55">
        <v>7366.4405809999998</v>
      </c>
      <c r="E103" s="40">
        <v>1429.806476</v>
      </c>
      <c r="F103" s="40">
        <v>4599.6340099999998</v>
      </c>
      <c r="G103" s="40">
        <v>635.00001699999996</v>
      </c>
      <c r="H103" s="56">
        <v>442.00007699999998</v>
      </c>
      <c r="I103" s="40">
        <v>6055</v>
      </c>
      <c r="J103" s="40">
        <v>1034</v>
      </c>
      <c r="K103" s="41">
        <v>211</v>
      </c>
      <c r="L103" s="41">
        <f t="shared" si="2"/>
        <v>4810</v>
      </c>
      <c r="M103" s="57">
        <v>5172</v>
      </c>
      <c r="N103" s="41">
        <v>876</v>
      </c>
      <c r="O103" s="41">
        <v>181</v>
      </c>
      <c r="P103" s="53">
        <f t="shared" si="3"/>
        <v>4115</v>
      </c>
    </row>
    <row r="104" spans="1:16" x14ac:dyDescent="0.2">
      <c r="A104" s="54"/>
      <c r="B104" s="40">
        <v>99</v>
      </c>
      <c r="C104" s="55">
        <v>5360</v>
      </c>
      <c r="D104" s="55">
        <v>1195.620015</v>
      </c>
      <c r="E104" s="40">
        <v>315.253625</v>
      </c>
      <c r="F104" s="40">
        <v>350.36638599999998</v>
      </c>
      <c r="G104" s="40">
        <v>434.99999400000002</v>
      </c>
      <c r="H104" s="56">
        <v>54.999999000000003</v>
      </c>
      <c r="I104" s="40">
        <v>1446</v>
      </c>
      <c r="J104" s="40">
        <v>163</v>
      </c>
      <c r="K104" s="41">
        <v>61</v>
      </c>
      <c r="L104" s="41">
        <f t="shared" si="2"/>
        <v>1222</v>
      </c>
      <c r="M104" s="57">
        <v>877</v>
      </c>
      <c r="N104" s="41">
        <v>103</v>
      </c>
      <c r="O104" s="41">
        <v>54</v>
      </c>
      <c r="P104" s="53">
        <f t="shared" si="3"/>
        <v>720</v>
      </c>
    </row>
    <row r="105" spans="1:16" x14ac:dyDescent="0.2">
      <c r="A105" s="54"/>
      <c r="B105" s="40">
        <v>100</v>
      </c>
      <c r="C105" s="55">
        <v>11147</v>
      </c>
      <c r="D105" s="55">
        <v>8032.4731410000004</v>
      </c>
      <c r="E105" s="40">
        <v>2279.8172479999998</v>
      </c>
      <c r="F105" s="40">
        <v>3324.8053920000002</v>
      </c>
      <c r="G105" s="40">
        <v>1577.4264000000001</v>
      </c>
      <c r="H105" s="56">
        <v>607.42406200000005</v>
      </c>
      <c r="I105" s="40">
        <v>6797</v>
      </c>
      <c r="J105" s="40">
        <v>1330</v>
      </c>
      <c r="K105" s="41">
        <v>220</v>
      </c>
      <c r="L105" s="41">
        <f t="shared" si="2"/>
        <v>5247</v>
      </c>
      <c r="M105" s="57">
        <v>5257</v>
      </c>
      <c r="N105" s="41">
        <v>969</v>
      </c>
      <c r="O105" s="41">
        <v>173</v>
      </c>
      <c r="P105" s="53">
        <f t="shared" si="3"/>
        <v>4115</v>
      </c>
    </row>
    <row r="106" spans="1:16" x14ac:dyDescent="0.2">
      <c r="A106" s="54"/>
      <c r="B106" s="40">
        <v>101</v>
      </c>
      <c r="C106" s="55">
        <v>6069</v>
      </c>
      <c r="D106" s="55">
        <v>4768.3020889999998</v>
      </c>
      <c r="E106" s="40">
        <v>570.87384399999996</v>
      </c>
      <c r="F106" s="40">
        <v>3600.295079</v>
      </c>
      <c r="G106" s="40">
        <v>187.87417199999999</v>
      </c>
      <c r="H106" s="56">
        <v>307.925678</v>
      </c>
      <c r="I106" s="40">
        <v>4225</v>
      </c>
      <c r="J106" s="40">
        <v>425</v>
      </c>
      <c r="K106" s="41">
        <v>156</v>
      </c>
      <c r="L106" s="41">
        <f t="shared" si="2"/>
        <v>3644</v>
      </c>
      <c r="M106" s="57">
        <v>3818</v>
      </c>
      <c r="N106" s="41">
        <v>374</v>
      </c>
      <c r="O106" s="41">
        <v>132</v>
      </c>
      <c r="P106" s="53">
        <f t="shared" si="3"/>
        <v>3312</v>
      </c>
    </row>
    <row r="107" spans="1:16" x14ac:dyDescent="0.2">
      <c r="A107" s="54"/>
      <c r="B107" s="40">
        <v>102</v>
      </c>
      <c r="C107" s="55">
        <v>7256</v>
      </c>
      <c r="D107" s="55">
        <v>5636.9395759999998</v>
      </c>
      <c r="E107" s="40">
        <v>699.93929800000001</v>
      </c>
      <c r="F107" s="40">
        <v>4395.0001629999997</v>
      </c>
      <c r="G107" s="40">
        <v>84.000000999999997</v>
      </c>
      <c r="H107" s="56">
        <v>430.00009799999998</v>
      </c>
      <c r="I107" s="40">
        <v>5555</v>
      </c>
      <c r="J107" s="40">
        <v>486</v>
      </c>
      <c r="K107" s="41">
        <v>203</v>
      </c>
      <c r="L107" s="41">
        <f t="shared" si="2"/>
        <v>4866</v>
      </c>
      <c r="M107" s="57">
        <v>5126</v>
      </c>
      <c r="N107" s="41">
        <v>446</v>
      </c>
      <c r="O107" s="41">
        <v>188</v>
      </c>
      <c r="P107" s="53">
        <f t="shared" si="3"/>
        <v>4492</v>
      </c>
    </row>
    <row r="108" spans="1:16" x14ac:dyDescent="0.2">
      <c r="A108" s="54"/>
      <c r="B108" s="40">
        <v>103</v>
      </c>
      <c r="C108" s="55">
        <v>3765</v>
      </c>
      <c r="D108" s="55">
        <v>2973.000395</v>
      </c>
      <c r="E108" s="40">
        <v>250.00010499999999</v>
      </c>
      <c r="F108" s="40">
        <v>2510.0002709999999</v>
      </c>
      <c r="G108" s="40">
        <v>43.999993000000003</v>
      </c>
      <c r="H108" s="56">
        <v>143.99999800000001</v>
      </c>
      <c r="I108" s="40">
        <v>2843</v>
      </c>
      <c r="J108" s="40">
        <v>207</v>
      </c>
      <c r="K108" s="41">
        <v>68</v>
      </c>
      <c r="L108" s="41">
        <f t="shared" si="2"/>
        <v>2568</v>
      </c>
      <c r="M108" s="57">
        <v>2633</v>
      </c>
      <c r="N108" s="41">
        <v>177</v>
      </c>
      <c r="O108" s="41">
        <v>62</v>
      </c>
      <c r="P108" s="53">
        <f t="shared" si="3"/>
        <v>2394</v>
      </c>
    </row>
    <row r="109" spans="1:16" x14ac:dyDescent="0.2">
      <c r="A109" s="54"/>
      <c r="B109" s="40">
        <v>104</v>
      </c>
      <c r="C109" s="55">
        <v>29931</v>
      </c>
      <c r="D109" s="55">
        <v>17689.998894</v>
      </c>
      <c r="E109" s="40">
        <v>1754.9997880000001</v>
      </c>
      <c r="F109" s="40">
        <v>7314.999785</v>
      </c>
      <c r="G109" s="40">
        <v>3449.999671</v>
      </c>
      <c r="H109" s="56">
        <v>4879.9997380000004</v>
      </c>
      <c r="I109" s="40">
        <v>17303</v>
      </c>
      <c r="J109" s="40">
        <v>2976</v>
      </c>
      <c r="K109" s="41">
        <v>2291</v>
      </c>
      <c r="L109" s="41">
        <f t="shared" si="2"/>
        <v>12036</v>
      </c>
      <c r="M109" s="57">
        <v>14517</v>
      </c>
      <c r="N109" s="41">
        <v>2436</v>
      </c>
      <c r="O109" s="41">
        <v>1894</v>
      </c>
      <c r="P109" s="53">
        <f t="shared" si="3"/>
        <v>10187</v>
      </c>
    </row>
    <row r="110" spans="1:16" x14ac:dyDescent="0.2">
      <c r="A110" s="54"/>
      <c r="B110" s="40">
        <v>105</v>
      </c>
      <c r="C110" s="55">
        <v>6571</v>
      </c>
      <c r="D110" s="55">
        <v>4595.000419</v>
      </c>
      <c r="E110" s="40">
        <v>735.00021000000004</v>
      </c>
      <c r="F110" s="40">
        <v>3325.0000869999999</v>
      </c>
      <c r="G110" s="40">
        <v>145</v>
      </c>
      <c r="H110" s="56">
        <v>350.00009999999997</v>
      </c>
      <c r="I110" s="40">
        <v>4317</v>
      </c>
      <c r="J110" s="40">
        <v>427</v>
      </c>
      <c r="K110" s="41">
        <v>138</v>
      </c>
      <c r="L110" s="41">
        <f t="shared" si="2"/>
        <v>3752</v>
      </c>
      <c r="M110" s="57">
        <v>3898</v>
      </c>
      <c r="N110" s="41">
        <v>376</v>
      </c>
      <c r="O110" s="41">
        <v>128</v>
      </c>
      <c r="P110" s="53">
        <f t="shared" si="3"/>
        <v>3394</v>
      </c>
    </row>
    <row r="111" spans="1:16" x14ac:dyDescent="0.2">
      <c r="A111" s="54"/>
      <c r="B111" s="40">
        <v>106</v>
      </c>
      <c r="C111" s="55">
        <v>8182</v>
      </c>
      <c r="D111" s="55">
        <v>6002.0542420000002</v>
      </c>
      <c r="E111" s="40">
        <v>2001.934941</v>
      </c>
      <c r="F111" s="40">
        <v>2593.4317219999998</v>
      </c>
      <c r="G111" s="40">
        <v>655.53791000000001</v>
      </c>
      <c r="H111" s="56">
        <v>667.99499600000001</v>
      </c>
      <c r="I111" s="40">
        <v>3233</v>
      </c>
      <c r="J111" s="40">
        <v>799</v>
      </c>
      <c r="K111" s="41">
        <v>112</v>
      </c>
      <c r="L111" s="41">
        <f t="shared" si="2"/>
        <v>2322</v>
      </c>
      <c r="M111" s="57">
        <v>2639</v>
      </c>
      <c r="N111" s="41">
        <v>610</v>
      </c>
      <c r="O111" s="41">
        <v>94</v>
      </c>
      <c r="P111" s="53">
        <f t="shared" si="3"/>
        <v>1935</v>
      </c>
    </row>
    <row r="112" spans="1:16" x14ac:dyDescent="0.2">
      <c r="A112" s="54"/>
      <c r="B112" s="40">
        <v>107</v>
      </c>
      <c r="C112" s="55">
        <v>4764</v>
      </c>
      <c r="D112" s="55">
        <v>4394.1017519999996</v>
      </c>
      <c r="E112" s="40">
        <v>944.67539499999998</v>
      </c>
      <c r="F112" s="40">
        <v>2749.8912300000002</v>
      </c>
      <c r="G112" s="40">
        <v>167.43775600000001</v>
      </c>
      <c r="H112" s="56">
        <v>510.458394</v>
      </c>
      <c r="I112" s="40">
        <v>3510</v>
      </c>
      <c r="J112" s="40">
        <v>359</v>
      </c>
      <c r="K112" s="41">
        <v>140</v>
      </c>
      <c r="L112" s="41">
        <f t="shared" si="2"/>
        <v>3011</v>
      </c>
      <c r="M112" s="57">
        <v>3169</v>
      </c>
      <c r="N112" s="41">
        <v>308</v>
      </c>
      <c r="O112" s="41">
        <v>125</v>
      </c>
      <c r="P112" s="53">
        <f t="shared" si="3"/>
        <v>2736</v>
      </c>
    </row>
    <row r="113" spans="1:16" x14ac:dyDescent="0.2">
      <c r="A113" s="54"/>
      <c r="B113" s="40">
        <v>108</v>
      </c>
      <c r="C113" s="55">
        <v>8042</v>
      </c>
      <c r="D113" s="55">
        <v>5256.7001220000002</v>
      </c>
      <c r="E113" s="40">
        <v>1021.722813</v>
      </c>
      <c r="F113" s="40">
        <v>3192.1254840000001</v>
      </c>
      <c r="G113" s="40">
        <v>406.33333599999997</v>
      </c>
      <c r="H113" s="56">
        <v>542.51851099999999</v>
      </c>
      <c r="I113" s="40">
        <v>4606</v>
      </c>
      <c r="J113" s="40">
        <v>810</v>
      </c>
      <c r="K113" s="41">
        <v>179</v>
      </c>
      <c r="L113" s="41">
        <f t="shared" si="2"/>
        <v>3617</v>
      </c>
      <c r="M113" s="57">
        <v>3845</v>
      </c>
      <c r="N113" s="41">
        <v>641</v>
      </c>
      <c r="O113" s="41">
        <v>142</v>
      </c>
      <c r="P113" s="53">
        <f t="shared" si="3"/>
        <v>3062</v>
      </c>
    </row>
    <row r="114" spans="1:16" x14ac:dyDescent="0.2">
      <c r="A114" s="54"/>
      <c r="B114" s="40">
        <v>109</v>
      </c>
      <c r="C114" s="55">
        <v>10858</v>
      </c>
      <c r="D114" s="55">
        <v>8703.9998539999997</v>
      </c>
      <c r="E114" s="40">
        <v>1659.9998350000001</v>
      </c>
      <c r="F114" s="40">
        <v>6050.000008</v>
      </c>
      <c r="G114" s="40">
        <v>313.99990300000002</v>
      </c>
      <c r="H114" s="56">
        <v>605.00010899999995</v>
      </c>
      <c r="I114" s="40">
        <v>7325</v>
      </c>
      <c r="J114" s="40">
        <v>1157</v>
      </c>
      <c r="K114" s="41">
        <v>318</v>
      </c>
      <c r="L114" s="41">
        <f t="shared" si="2"/>
        <v>5850</v>
      </c>
      <c r="M114" s="57">
        <v>6365</v>
      </c>
      <c r="N114" s="41">
        <v>949</v>
      </c>
      <c r="O114" s="41">
        <v>276</v>
      </c>
      <c r="P114" s="53">
        <f t="shared" si="3"/>
        <v>5140</v>
      </c>
    </row>
    <row r="115" spans="1:16" x14ac:dyDescent="0.2">
      <c r="A115" s="54"/>
      <c r="B115" s="40">
        <v>110</v>
      </c>
      <c r="C115" s="55">
        <v>15234</v>
      </c>
      <c r="D115" s="55">
        <v>10760.035239000001</v>
      </c>
      <c r="E115" s="40">
        <v>3400.396025</v>
      </c>
      <c r="F115" s="40">
        <v>4585.6298370000004</v>
      </c>
      <c r="G115" s="40">
        <v>1590.240961</v>
      </c>
      <c r="H115" s="56">
        <v>981.76843099999996</v>
      </c>
      <c r="I115" s="40">
        <v>8817</v>
      </c>
      <c r="J115" s="40">
        <v>2644</v>
      </c>
      <c r="K115" s="41">
        <v>319</v>
      </c>
      <c r="L115" s="41">
        <f t="shared" si="2"/>
        <v>5854</v>
      </c>
      <c r="M115" s="57">
        <v>6837</v>
      </c>
      <c r="N115" s="41">
        <v>1928</v>
      </c>
      <c r="O115" s="41">
        <v>241</v>
      </c>
      <c r="P115" s="53">
        <f t="shared" si="3"/>
        <v>4668</v>
      </c>
    </row>
    <row r="116" spans="1:16" x14ac:dyDescent="0.2">
      <c r="A116" s="54"/>
      <c r="B116" s="40">
        <v>111</v>
      </c>
      <c r="C116" s="55">
        <v>22132</v>
      </c>
      <c r="D116" s="55">
        <v>11937.124491</v>
      </c>
      <c r="E116" s="40">
        <v>2778.5599069999998</v>
      </c>
      <c r="F116" s="40">
        <v>2429.5321560000002</v>
      </c>
      <c r="G116" s="40">
        <v>1450.3901109999999</v>
      </c>
      <c r="H116" s="56">
        <v>5029.510088</v>
      </c>
      <c r="I116" s="40">
        <v>8594</v>
      </c>
      <c r="J116" s="40">
        <v>2266</v>
      </c>
      <c r="K116" s="41">
        <v>1850</v>
      </c>
      <c r="L116" s="41">
        <f t="shared" si="2"/>
        <v>4478</v>
      </c>
      <c r="M116" s="57">
        <v>5731</v>
      </c>
      <c r="N116" s="41">
        <v>1528</v>
      </c>
      <c r="O116" s="41">
        <v>1166</v>
      </c>
      <c r="P116" s="53">
        <f t="shared" si="3"/>
        <v>3037</v>
      </c>
    </row>
    <row r="117" spans="1:16" x14ac:dyDescent="0.2">
      <c r="A117" s="54"/>
      <c r="B117" s="40">
        <v>112</v>
      </c>
      <c r="C117" s="55">
        <v>4858</v>
      </c>
      <c r="D117" s="55">
        <v>2508.407933</v>
      </c>
      <c r="E117" s="40">
        <v>715.23341000000005</v>
      </c>
      <c r="F117" s="40">
        <v>1162.1757259999999</v>
      </c>
      <c r="G117" s="40">
        <v>267.26270499999998</v>
      </c>
      <c r="H117" s="56">
        <v>343.90752099999997</v>
      </c>
      <c r="I117" s="40">
        <v>2153</v>
      </c>
      <c r="J117" s="40">
        <v>616</v>
      </c>
      <c r="K117" s="41">
        <v>83</v>
      </c>
      <c r="L117" s="41">
        <f t="shared" si="2"/>
        <v>1454</v>
      </c>
      <c r="M117" s="57">
        <v>1544</v>
      </c>
      <c r="N117" s="41">
        <v>437</v>
      </c>
      <c r="O117" s="41">
        <v>69</v>
      </c>
      <c r="P117" s="53">
        <f t="shared" si="3"/>
        <v>1038</v>
      </c>
    </row>
    <row r="118" spans="1:16" x14ac:dyDescent="0.2">
      <c r="A118" s="54"/>
      <c r="B118" s="40">
        <v>113</v>
      </c>
      <c r="C118" s="55">
        <v>63</v>
      </c>
      <c r="D118" s="55">
        <v>24.015961999999998</v>
      </c>
      <c r="E118" s="40">
        <v>12.76376</v>
      </c>
      <c r="F118" s="40">
        <v>6.46509</v>
      </c>
      <c r="G118" s="40">
        <v>0</v>
      </c>
      <c r="H118" s="56">
        <v>0.69620300000000002</v>
      </c>
      <c r="I118" s="40">
        <v>10</v>
      </c>
      <c r="J118" s="40">
        <v>0</v>
      </c>
      <c r="K118" s="41">
        <v>2</v>
      </c>
      <c r="L118" s="41">
        <f t="shared" si="2"/>
        <v>8</v>
      </c>
      <c r="M118" s="57">
        <v>10</v>
      </c>
      <c r="N118" s="41">
        <v>0</v>
      </c>
      <c r="O118" s="41">
        <v>2</v>
      </c>
      <c r="P118" s="53">
        <f t="shared" si="3"/>
        <v>8</v>
      </c>
    </row>
    <row r="119" spans="1:16" x14ac:dyDescent="0.2">
      <c r="A119" s="54"/>
      <c r="B119" s="40">
        <v>114</v>
      </c>
      <c r="C119" s="55">
        <v>15248</v>
      </c>
      <c r="D119" s="55">
        <v>8647.5208700000003</v>
      </c>
      <c r="E119" s="40">
        <v>2575.547329</v>
      </c>
      <c r="F119" s="40">
        <v>4014.9580089999999</v>
      </c>
      <c r="G119" s="40">
        <v>1475.322046</v>
      </c>
      <c r="H119" s="56">
        <v>444.68568099999999</v>
      </c>
      <c r="I119" s="40">
        <v>6925</v>
      </c>
      <c r="J119" s="40">
        <v>1585</v>
      </c>
      <c r="K119" s="41">
        <v>200</v>
      </c>
      <c r="L119" s="41">
        <f t="shared" si="2"/>
        <v>5140</v>
      </c>
      <c r="M119" s="57">
        <v>4700</v>
      </c>
      <c r="N119" s="41">
        <v>1016</v>
      </c>
      <c r="O119" s="41">
        <v>144</v>
      </c>
      <c r="P119" s="53">
        <f t="shared" si="3"/>
        <v>3540</v>
      </c>
    </row>
    <row r="120" spans="1:16" x14ac:dyDescent="0.2">
      <c r="A120" s="52"/>
      <c r="B120" s="40">
        <v>115</v>
      </c>
      <c r="C120" s="55">
        <v>14847</v>
      </c>
      <c r="D120" s="55">
        <v>8435.5947950000009</v>
      </c>
      <c r="E120" s="40">
        <v>2028.4916029999999</v>
      </c>
      <c r="F120" s="40">
        <v>2379.4920240000001</v>
      </c>
      <c r="G120" s="40">
        <v>2219.632611</v>
      </c>
      <c r="H120" s="56">
        <v>1605.0648040000001</v>
      </c>
      <c r="I120" s="40">
        <v>6153</v>
      </c>
      <c r="J120" s="40">
        <v>1463</v>
      </c>
      <c r="K120" s="41">
        <v>200</v>
      </c>
      <c r="L120" s="41">
        <f t="shared" si="2"/>
        <v>4490</v>
      </c>
      <c r="M120" s="57">
        <v>3679</v>
      </c>
      <c r="N120" s="41">
        <v>882</v>
      </c>
      <c r="O120" s="41">
        <v>126</v>
      </c>
      <c r="P120" s="53">
        <f t="shared" si="3"/>
        <v>2671</v>
      </c>
    </row>
    <row r="121" spans="1:16" x14ac:dyDescent="0.2">
      <c r="A121" s="54"/>
      <c r="B121" s="40">
        <v>116</v>
      </c>
      <c r="C121" s="55">
        <v>15862</v>
      </c>
      <c r="D121" s="55">
        <v>7299.2588239999995</v>
      </c>
      <c r="E121" s="40">
        <v>2706.3234969999999</v>
      </c>
      <c r="F121" s="40">
        <v>1449.609166</v>
      </c>
      <c r="G121" s="40">
        <v>1403.720018</v>
      </c>
      <c r="H121" s="56">
        <v>1635.1562839999999</v>
      </c>
      <c r="I121" s="40">
        <v>6250</v>
      </c>
      <c r="J121" s="40">
        <v>2046</v>
      </c>
      <c r="K121" s="41">
        <v>436</v>
      </c>
      <c r="L121" s="41">
        <f t="shared" si="2"/>
        <v>3768</v>
      </c>
      <c r="M121" s="57">
        <v>3857</v>
      </c>
      <c r="N121" s="41">
        <v>1315</v>
      </c>
      <c r="O121" s="41">
        <v>284</v>
      </c>
      <c r="P121" s="53">
        <f t="shared" si="3"/>
        <v>2258</v>
      </c>
    </row>
    <row r="122" spans="1:16" x14ac:dyDescent="0.2">
      <c r="A122" s="54"/>
      <c r="B122" s="40">
        <v>117</v>
      </c>
      <c r="C122" s="55">
        <v>7437</v>
      </c>
      <c r="D122" s="55">
        <v>3984.9423149999998</v>
      </c>
      <c r="E122" s="40">
        <v>939.96889999999996</v>
      </c>
      <c r="F122" s="40">
        <v>1684.990393</v>
      </c>
      <c r="G122" s="40">
        <v>429.98299700000001</v>
      </c>
      <c r="H122" s="56">
        <v>824.99999000000003</v>
      </c>
      <c r="I122" s="40">
        <v>3514</v>
      </c>
      <c r="J122" s="40">
        <v>810</v>
      </c>
      <c r="K122" s="41">
        <v>185</v>
      </c>
      <c r="L122" s="41">
        <f t="shared" si="2"/>
        <v>2519</v>
      </c>
      <c r="M122" s="57">
        <v>2367</v>
      </c>
      <c r="N122" s="41">
        <v>508</v>
      </c>
      <c r="O122" s="41">
        <v>118</v>
      </c>
      <c r="P122" s="53">
        <f t="shared" si="3"/>
        <v>1741</v>
      </c>
    </row>
    <row r="123" spans="1:16" x14ac:dyDescent="0.2">
      <c r="A123" s="54"/>
      <c r="B123" s="40">
        <v>118</v>
      </c>
      <c r="C123" s="55">
        <v>12192</v>
      </c>
      <c r="D123" s="55">
        <v>7428.9999760000001</v>
      </c>
      <c r="E123" s="40">
        <v>2085.000086</v>
      </c>
      <c r="F123" s="40">
        <v>1819.9998029999999</v>
      </c>
      <c r="G123" s="40">
        <v>1355.0000010000001</v>
      </c>
      <c r="H123" s="56">
        <v>2069.0000850000001</v>
      </c>
      <c r="I123" s="40">
        <v>5466</v>
      </c>
      <c r="J123" s="40">
        <v>1624</v>
      </c>
      <c r="K123" s="41">
        <v>369</v>
      </c>
      <c r="L123" s="41">
        <f t="shared" si="2"/>
        <v>3473</v>
      </c>
      <c r="M123" s="57">
        <v>3834</v>
      </c>
      <c r="N123" s="41">
        <v>1130</v>
      </c>
      <c r="O123" s="41">
        <v>258</v>
      </c>
      <c r="P123" s="53">
        <f t="shared" si="3"/>
        <v>2446</v>
      </c>
    </row>
    <row r="124" spans="1:16" x14ac:dyDescent="0.2">
      <c r="A124" s="52"/>
      <c r="B124" s="40">
        <v>119</v>
      </c>
      <c r="C124" s="55">
        <v>25875</v>
      </c>
      <c r="D124" s="55">
        <v>15320.943256</v>
      </c>
      <c r="E124" s="40">
        <v>5894.5870080000004</v>
      </c>
      <c r="F124" s="40">
        <v>4266.4476780000005</v>
      </c>
      <c r="G124" s="40">
        <v>2964.99991</v>
      </c>
      <c r="H124" s="56">
        <v>1698.999679</v>
      </c>
      <c r="I124" s="40">
        <v>13192</v>
      </c>
      <c r="J124" s="40">
        <v>5084</v>
      </c>
      <c r="K124" s="41">
        <v>635</v>
      </c>
      <c r="L124" s="41">
        <f t="shared" si="2"/>
        <v>7473</v>
      </c>
      <c r="M124" s="57">
        <v>9746</v>
      </c>
      <c r="N124" s="41">
        <v>3604</v>
      </c>
      <c r="O124" s="41">
        <v>515</v>
      </c>
      <c r="P124" s="53">
        <f t="shared" si="3"/>
        <v>5627</v>
      </c>
    </row>
    <row r="125" spans="1:16" x14ac:dyDescent="0.2">
      <c r="A125" s="54"/>
      <c r="B125" s="40">
        <v>120</v>
      </c>
      <c r="C125" s="55">
        <v>13664</v>
      </c>
      <c r="D125" s="55">
        <v>8908.9995830000007</v>
      </c>
      <c r="E125" s="40">
        <v>2964.9997090000002</v>
      </c>
      <c r="F125" s="40">
        <v>2769.999937</v>
      </c>
      <c r="G125" s="40">
        <v>1710.000088</v>
      </c>
      <c r="H125" s="56">
        <v>1234.9999049999999</v>
      </c>
      <c r="I125" s="40">
        <v>7022</v>
      </c>
      <c r="J125" s="40">
        <v>1907</v>
      </c>
      <c r="K125" s="41">
        <v>382</v>
      </c>
      <c r="L125" s="41">
        <f t="shared" si="2"/>
        <v>4733</v>
      </c>
      <c r="M125" s="57">
        <v>5365</v>
      </c>
      <c r="N125" s="41">
        <v>1432</v>
      </c>
      <c r="O125" s="41">
        <v>281</v>
      </c>
      <c r="P125" s="53">
        <f t="shared" si="3"/>
        <v>3652</v>
      </c>
    </row>
    <row r="126" spans="1:16" x14ac:dyDescent="0.2">
      <c r="A126" s="54"/>
      <c r="B126" s="40">
        <v>121</v>
      </c>
      <c r="C126" s="55">
        <v>8277</v>
      </c>
      <c r="D126" s="55">
        <v>5813.999761</v>
      </c>
      <c r="E126" s="40">
        <v>1109.999699</v>
      </c>
      <c r="F126" s="40">
        <v>3099.9999979999998</v>
      </c>
      <c r="G126" s="40">
        <v>760.00003000000004</v>
      </c>
      <c r="H126" s="56">
        <v>758.99991299999999</v>
      </c>
      <c r="I126" s="40">
        <v>5039</v>
      </c>
      <c r="J126" s="40">
        <v>920</v>
      </c>
      <c r="K126" s="41">
        <v>293</v>
      </c>
      <c r="L126" s="41">
        <f t="shared" si="2"/>
        <v>3826</v>
      </c>
      <c r="M126" s="57">
        <v>4245</v>
      </c>
      <c r="N126" s="41">
        <v>751</v>
      </c>
      <c r="O126" s="41">
        <v>247</v>
      </c>
      <c r="P126" s="53">
        <f t="shared" si="3"/>
        <v>3247</v>
      </c>
    </row>
    <row r="127" spans="1:16" x14ac:dyDescent="0.2">
      <c r="A127" s="54"/>
      <c r="B127" s="40">
        <v>122</v>
      </c>
      <c r="C127" s="55">
        <v>22463</v>
      </c>
      <c r="D127" s="55">
        <v>12970.825309</v>
      </c>
      <c r="E127" s="40">
        <v>2706.1469969999998</v>
      </c>
      <c r="F127" s="40">
        <v>4560.8150459999997</v>
      </c>
      <c r="G127" s="40">
        <v>2034.999286</v>
      </c>
      <c r="H127" s="56">
        <v>3470.7059239999999</v>
      </c>
      <c r="I127" s="40">
        <v>13063</v>
      </c>
      <c r="J127" s="40">
        <v>2281</v>
      </c>
      <c r="K127" s="41">
        <v>2002</v>
      </c>
      <c r="L127" s="41">
        <f t="shared" si="2"/>
        <v>8780</v>
      </c>
      <c r="M127" s="57">
        <v>11015</v>
      </c>
      <c r="N127" s="41">
        <v>1881</v>
      </c>
      <c r="O127" s="41">
        <v>1669</v>
      </c>
      <c r="P127" s="53">
        <f t="shared" si="3"/>
        <v>7465</v>
      </c>
    </row>
    <row r="128" spans="1:16" x14ac:dyDescent="0.2">
      <c r="A128" s="54"/>
      <c r="B128" s="40">
        <v>123</v>
      </c>
      <c r="C128" s="55">
        <v>17669</v>
      </c>
      <c r="D128" s="55">
        <v>10463.000024000001</v>
      </c>
      <c r="E128" s="40">
        <v>2015.000182</v>
      </c>
      <c r="F128" s="40">
        <v>3705.0001699999998</v>
      </c>
      <c r="G128" s="40">
        <v>1650.0001070000001</v>
      </c>
      <c r="H128" s="56">
        <v>2968.999581</v>
      </c>
      <c r="I128" s="40">
        <v>9923</v>
      </c>
      <c r="J128" s="40">
        <v>1941</v>
      </c>
      <c r="K128" s="41">
        <v>1408</v>
      </c>
      <c r="L128" s="41">
        <f t="shared" si="2"/>
        <v>6574</v>
      </c>
      <c r="M128" s="57">
        <v>8223</v>
      </c>
      <c r="N128" s="41">
        <v>1615</v>
      </c>
      <c r="O128" s="41">
        <v>1172</v>
      </c>
      <c r="P128" s="53">
        <f t="shared" si="3"/>
        <v>5436</v>
      </c>
    </row>
    <row r="130" spans="2:16" x14ac:dyDescent="0.2">
      <c r="B130" s="41"/>
      <c r="C130" s="41">
        <f t="shared" ref="C130:P130" si="4">SUM(C6:C129)</f>
        <v>1584886</v>
      </c>
      <c r="D130" s="41">
        <f t="shared" si="4"/>
        <v>1035487.3380080002</v>
      </c>
      <c r="E130" s="41">
        <f t="shared" si="4"/>
        <v>185173.81187899999</v>
      </c>
      <c r="F130" s="41">
        <f t="shared" si="4"/>
        <v>540394.64758700028</v>
      </c>
      <c r="G130" s="41">
        <f t="shared" si="4"/>
        <v>116450.13504299997</v>
      </c>
      <c r="H130" s="41">
        <f t="shared" si="4"/>
        <v>172059.59918000002</v>
      </c>
      <c r="I130" s="41">
        <f t="shared" si="4"/>
        <v>892495</v>
      </c>
      <c r="J130" s="41">
        <f t="shared" si="4"/>
        <v>149007</v>
      </c>
      <c r="K130" s="41">
        <f t="shared" si="4"/>
        <v>73838</v>
      </c>
      <c r="L130" s="41">
        <f t="shared" si="4"/>
        <v>669650</v>
      </c>
      <c r="M130" s="41">
        <f t="shared" si="4"/>
        <v>721654</v>
      </c>
      <c r="N130" s="41">
        <f t="shared" si="4"/>
        <v>112637</v>
      </c>
      <c r="O130" s="41">
        <f t="shared" si="4"/>
        <v>58285</v>
      </c>
      <c r="P130" s="41">
        <f t="shared" si="4"/>
        <v>550732</v>
      </c>
    </row>
  </sheetData>
  <sheetProtection selectLockedCells="1"/>
  <protectedRanges>
    <protectedRange sqref="A6:A128" name="Range1"/>
  </protectedRanges>
  <mergeCells count="4">
    <mergeCell ref="D4:H4"/>
    <mergeCell ref="M4:P4"/>
    <mergeCell ref="I4:L4"/>
    <mergeCell ref="A1:O1"/>
  </mergeCells>
  <phoneticPr fontId="2" type="noConversion"/>
  <printOptions gridLines="1"/>
  <pageMargins left="0.5" right="0.5" top="0.8" bottom="0.5" header="0.5" footer="0.5"/>
  <pageSetup scale="89" fitToHeight="2" orientation="landscape" r:id="rId1"/>
  <headerFooter alignWithMargins="0">
    <oddHeader>&amp;L&amp;"Garamond,Bold"&amp;16NDC&amp;C&amp;"Garamond,Bold"&amp;14Population Unit Data&amp;R&amp;"Garamond,Regular"Page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zoomScaleNormal="100" workbookViewId="0">
      <selection activeCell="A25" sqref="A25:T30"/>
    </sheetView>
  </sheetViews>
  <sheetFormatPr defaultColWidth="9.140625" defaultRowHeight="12.75" x14ac:dyDescent="0.2"/>
  <cols>
    <col min="1" max="1" width="11.5703125" style="46" customWidth="1"/>
    <col min="2" max="2" width="13.7109375" style="46" customWidth="1"/>
    <col min="3" max="3" width="7.85546875" style="46" bestFit="1" customWidth="1"/>
    <col min="4" max="5" width="7.140625" style="46" bestFit="1" customWidth="1"/>
    <col min="6" max="6" width="11.5703125" style="46" customWidth="1"/>
    <col min="7" max="7" width="7.7109375" style="46" bestFit="1" customWidth="1"/>
    <col min="8" max="8" width="10.140625" style="46" bestFit="1" customWidth="1"/>
    <col min="9" max="9" width="9" style="46" customWidth="1"/>
    <col min="10" max="10" width="10.140625" style="46" bestFit="1" customWidth="1"/>
    <col min="11" max="11" width="8" style="46" bestFit="1" customWidth="1"/>
    <col min="12" max="14" width="8" style="46" customWidth="1"/>
    <col min="15" max="15" width="13.140625" style="46" customWidth="1"/>
    <col min="16" max="17" width="8" style="46" bestFit="1" customWidth="1"/>
    <col min="18" max="18" width="8" style="46" customWidth="1"/>
    <col min="19" max="19" width="10.140625" style="46" bestFit="1" customWidth="1"/>
    <col min="20" max="20" width="6.42578125" style="46" bestFit="1" customWidth="1"/>
    <col min="21" max="21" width="9.140625" style="46" bestFit="1" customWidth="1"/>
    <col min="22" max="22" width="7.42578125" style="46" bestFit="1" customWidth="1"/>
    <col min="23" max="23" width="6.85546875" style="46" bestFit="1" customWidth="1"/>
    <col min="24" max="24" width="5.42578125" style="46" bestFit="1" customWidth="1"/>
    <col min="25" max="16384" width="9.140625" style="46"/>
  </cols>
  <sheetData>
    <row r="1" spans="1:18" s="49" customFormat="1" ht="15" x14ac:dyDescent="0.25">
      <c r="A1" s="48" t="s">
        <v>0</v>
      </c>
      <c r="B1" s="48"/>
      <c r="F1" s="50" t="s">
        <v>31</v>
      </c>
      <c r="G1" s="76">
        <v>307891</v>
      </c>
    </row>
    <row r="2" spans="1:18" s="49" customFormat="1" ht="15" x14ac:dyDescent="0.25">
      <c r="A2" s="48" t="s">
        <v>53</v>
      </c>
      <c r="B2" s="48"/>
    </row>
    <row r="3" spans="1:18" s="49" customFormat="1" ht="15" x14ac:dyDescent="0.25">
      <c r="A3" s="85" t="s">
        <v>1</v>
      </c>
      <c r="B3" s="85"/>
      <c r="C3" s="85"/>
      <c r="D3" s="85"/>
      <c r="E3" s="85"/>
      <c r="F3" s="85"/>
    </row>
    <row r="4" spans="1:18" s="49" customFormat="1" ht="15" x14ac:dyDescent="0.25">
      <c r="A4" s="85"/>
      <c r="B4" s="85"/>
      <c r="C4" s="85"/>
      <c r="D4" s="85"/>
      <c r="E4" s="85"/>
      <c r="F4" s="85"/>
    </row>
    <row r="5" spans="1:18" ht="13.5" thickBot="1" x14ac:dyDescent="0.25">
      <c r="A5" s="47"/>
      <c r="B5" s="47"/>
      <c r="C5" s="47"/>
      <c r="D5" s="47"/>
      <c r="E5" s="47"/>
      <c r="F5" s="47"/>
      <c r="G5" s="47"/>
    </row>
    <row r="6" spans="1:18" ht="13.5" thickBot="1" x14ac:dyDescent="0.25">
      <c r="C6" s="67" t="s">
        <v>28</v>
      </c>
      <c r="D6" s="68"/>
      <c r="E6" s="68"/>
      <c r="F6" s="68"/>
      <c r="G6" s="68"/>
      <c r="H6" s="68"/>
      <c r="I6" s="69"/>
      <c r="J6" s="90" t="s">
        <v>30</v>
      </c>
      <c r="K6" s="91"/>
      <c r="L6" s="91"/>
      <c r="M6" s="91"/>
      <c r="N6" s="91"/>
      <c r="O6" s="91"/>
      <c r="P6" s="92"/>
    </row>
    <row r="7" spans="1:18" ht="13.5" thickBot="1" x14ac:dyDescent="0.25">
      <c r="A7" s="6" t="s">
        <v>27</v>
      </c>
      <c r="B7" s="6" t="s">
        <v>26</v>
      </c>
      <c r="C7" s="28">
        <v>1</v>
      </c>
      <c r="D7" s="29">
        <v>2</v>
      </c>
      <c r="E7" s="29">
        <v>3</v>
      </c>
      <c r="F7" s="29">
        <v>4</v>
      </c>
      <c r="G7" s="70">
        <v>5</v>
      </c>
      <c r="H7" s="30" t="s">
        <v>2</v>
      </c>
      <c r="I7" s="30" t="s">
        <v>3</v>
      </c>
      <c r="J7" s="28">
        <f>C7</f>
        <v>1</v>
      </c>
      <c r="K7" s="29">
        <f>D7</f>
        <v>2</v>
      </c>
      <c r="L7" s="29">
        <f>E7</f>
        <v>3</v>
      </c>
      <c r="M7" s="29">
        <f>F7</f>
        <v>4</v>
      </c>
      <c r="N7" s="29">
        <f>G7</f>
        <v>5</v>
      </c>
      <c r="O7" s="30" t="s">
        <v>2</v>
      </c>
      <c r="P7" s="30" t="s">
        <v>3</v>
      </c>
    </row>
    <row r="8" spans="1:18" ht="12.75" customHeight="1" x14ac:dyDescent="0.2">
      <c r="A8" s="78" t="s">
        <v>57</v>
      </c>
      <c r="B8" s="31" t="s">
        <v>15</v>
      </c>
      <c r="C8" s="8">
        <f>SUMIF(Assignments!$A$6:$A$128,"=1",Assignments!$C$6:$C$128)</f>
        <v>0</v>
      </c>
      <c r="D8" s="9">
        <f>SUMIF(Assignments!$A$6:$A$128,"=2",Assignments!$C$6:$C$128)</f>
        <v>0</v>
      </c>
      <c r="E8" s="9">
        <f>SUMIF(Assignments!$A$6:$A$128,"=3",Assignments!$C$6:$C$128)</f>
        <v>0</v>
      </c>
      <c r="F8" s="9">
        <f>SUMIF(Assignments!$A$6:$A$128,"=4",Assignments!$C$6:$C$128)</f>
        <v>0</v>
      </c>
      <c r="G8" s="71">
        <f>SUMIF(Assignments!$A$6:$A$128,"=5",Assignments!$C$6:$C$128)</f>
        <v>0</v>
      </c>
      <c r="H8" s="10">
        <f>I8-SUM(C8:G8)</f>
        <v>1584886</v>
      </c>
      <c r="I8" s="10">
        <f>Assignments!C130</f>
        <v>1584886</v>
      </c>
      <c r="J8" s="11"/>
      <c r="K8" s="12"/>
      <c r="L8" s="12"/>
      <c r="M8" s="12"/>
      <c r="N8" s="12"/>
      <c r="O8" s="43"/>
      <c r="P8" s="13"/>
      <c r="R8" s="7"/>
    </row>
    <row r="9" spans="1:18" ht="26.25" thickBot="1" x14ac:dyDescent="0.25">
      <c r="A9" s="79"/>
      <c r="B9" s="32" t="s">
        <v>29</v>
      </c>
      <c r="C9" s="14">
        <f t="shared" ref="C9:G9" si="0">C8-$G$1</f>
        <v>-307891</v>
      </c>
      <c r="D9" s="15">
        <f t="shared" si="0"/>
        <v>-307891</v>
      </c>
      <c r="E9" s="15">
        <f t="shared" si="0"/>
        <v>-307891</v>
      </c>
      <c r="F9" s="15">
        <f t="shared" si="0"/>
        <v>-307891</v>
      </c>
      <c r="G9" s="72">
        <f t="shared" si="0"/>
        <v>-307891</v>
      </c>
      <c r="H9" s="16"/>
      <c r="I9" s="16">
        <f>MAX(C9:G9)-MIN(C9:G9)</f>
        <v>0</v>
      </c>
      <c r="J9" s="74">
        <f>C9/$G$1</f>
        <v>-1</v>
      </c>
      <c r="K9" s="75">
        <f>D9/$G$1</f>
        <v>-1</v>
      </c>
      <c r="L9" s="75">
        <f>E9/$G$1</f>
        <v>-1</v>
      </c>
      <c r="M9" s="75">
        <f>F9/$G$1</f>
        <v>-1</v>
      </c>
      <c r="N9" s="75">
        <f>G9/$G$1</f>
        <v>-1</v>
      </c>
      <c r="O9" s="44"/>
      <c r="P9" s="27">
        <f>I9/$G$1</f>
        <v>0</v>
      </c>
      <c r="R9" s="7"/>
    </row>
    <row r="10" spans="1:18" x14ac:dyDescent="0.2">
      <c r="A10" s="87" t="s">
        <v>19</v>
      </c>
      <c r="B10" s="31" t="s">
        <v>17</v>
      </c>
      <c r="C10" s="8">
        <f>SUMIF(Assignments!$A$6:$A$128,"=1",Assignments!$D$6:$D$128)</f>
        <v>0</v>
      </c>
      <c r="D10" s="9">
        <f>SUMIF(Assignments!$A$6:$A$128,"=2",Assignments!$D$6:$D$128)</f>
        <v>0</v>
      </c>
      <c r="E10" s="9">
        <f>SUMIF(Assignments!$A$6:$A$128,"=3",Assignments!$D$6:$D$128)</f>
        <v>0</v>
      </c>
      <c r="F10" s="9">
        <f>SUMIF(Assignments!$A$6:$A$128,"=4",Assignments!$D$6:$D$128)</f>
        <v>0</v>
      </c>
      <c r="G10" s="71">
        <f>SUMIF(Assignments!$A$6:$A$128,"=5",Assignments!$D$6:$D$128)</f>
        <v>0</v>
      </c>
      <c r="H10" s="10">
        <f t="shared" ref="H10:H22" si="1">I10-SUM(C10:G10)</f>
        <v>1035680.2584030002</v>
      </c>
      <c r="I10" s="10">
        <v>1035680.2584030002</v>
      </c>
      <c r="J10" s="11"/>
      <c r="K10" s="12"/>
      <c r="L10" s="12"/>
      <c r="M10" s="12"/>
      <c r="N10" s="12"/>
      <c r="O10" s="45"/>
      <c r="P10" s="26"/>
      <c r="R10" s="7"/>
    </row>
    <row r="11" spans="1:18" x14ac:dyDescent="0.2">
      <c r="A11" s="88"/>
      <c r="B11" s="33" t="s">
        <v>21</v>
      </c>
      <c r="C11" s="14">
        <f>SUMIF(Assignments!$A$6:$A$128,"=1",Assignments!$E$6:$E$128)</f>
        <v>0</v>
      </c>
      <c r="D11" s="15">
        <f>SUMIF(Assignments!$A$6:$A$128,"=2",Assignments!$E$6:$E$128)</f>
        <v>0</v>
      </c>
      <c r="E11" s="15">
        <f>SUMIF(Assignments!$A$6:$A$128,"=3",Assignments!$E$6:$E$128)</f>
        <v>0</v>
      </c>
      <c r="F11" s="15">
        <f>SUMIF(Assignments!$A$6:$A$128,"=4",Assignments!$E$6:$E$128)</f>
        <v>0</v>
      </c>
      <c r="G11" s="72">
        <f>SUMIF(Assignments!$A$6:$A$128,"=5",Assignments!$E$6:$E$128)</f>
        <v>0</v>
      </c>
      <c r="H11" s="16">
        <f t="shared" si="1"/>
        <v>185224.59440600002</v>
      </c>
      <c r="I11" s="16">
        <v>185224.59440600002</v>
      </c>
      <c r="J11" s="17" t="e">
        <f t="shared" ref="J11:M14" si="2">C11/C$10</f>
        <v>#DIV/0!</v>
      </c>
      <c r="K11" s="18" t="e">
        <f t="shared" si="2"/>
        <v>#DIV/0!</v>
      </c>
      <c r="L11" s="18" t="e">
        <f t="shared" si="2"/>
        <v>#DIV/0!</v>
      </c>
      <c r="M11" s="18" t="e">
        <f t="shared" si="2"/>
        <v>#DIV/0!</v>
      </c>
      <c r="N11" s="18" t="e">
        <f>G11/G$10</f>
        <v>#DIV/0!</v>
      </c>
      <c r="O11" s="44">
        <f>IF(H11&gt;0,H11/H$8,"")</f>
        <v>0.11686934858784798</v>
      </c>
      <c r="P11" s="19">
        <f>I11/I$10</f>
        <v>0.17884341514012531</v>
      </c>
      <c r="R11" s="7"/>
    </row>
    <row r="12" spans="1:18" x14ac:dyDescent="0.2">
      <c r="A12" s="88"/>
      <c r="B12" s="33" t="s">
        <v>22</v>
      </c>
      <c r="C12" s="14">
        <f>SUMIF(Assignments!$A$6:$A$128,"=1",Assignments!$F$6:$F$128)</f>
        <v>0</v>
      </c>
      <c r="D12" s="15">
        <f>SUMIF(Assignments!$A$6:$A$128,"=2",Assignments!$F$6:$F$128)</f>
        <v>0</v>
      </c>
      <c r="E12" s="15">
        <f>SUMIF(Assignments!$A$6:$A$128,"=3",Assignments!$F$6:$F$128)</f>
        <v>0</v>
      </c>
      <c r="F12" s="15">
        <f>SUMIF(Assignments!$A$6:$A$128,"=4",Assignments!$F$6:$F$128)</f>
        <v>0</v>
      </c>
      <c r="G12" s="72">
        <f>SUMIF(Assignments!$A$6:$A$128,"=5",Assignments!$F$6:$F$128)</f>
        <v>0</v>
      </c>
      <c r="H12" s="16">
        <f t="shared" si="1"/>
        <v>540568.71283599979</v>
      </c>
      <c r="I12" s="16">
        <v>540568.71283599979</v>
      </c>
      <c r="J12" s="17" t="e">
        <f t="shared" si="2"/>
        <v>#DIV/0!</v>
      </c>
      <c r="K12" s="18" t="e">
        <f t="shared" si="2"/>
        <v>#DIV/0!</v>
      </c>
      <c r="L12" s="18" t="e">
        <f t="shared" si="2"/>
        <v>#DIV/0!</v>
      </c>
      <c r="M12" s="18" t="e">
        <f t="shared" si="2"/>
        <v>#DIV/0!</v>
      </c>
      <c r="N12" s="18" t="e">
        <f>G12/G$10</f>
        <v>#DIV/0!</v>
      </c>
      <c r="O12" s="44">
        <f>IF(H12&gt;0,H12/H$8,"")</f>
        <v>0.34107734741552376</v>
      </c>
      <c r="P12" s="19">
        <f>I12/I$10</f>
        <v>0.52194556036970985</v>
      </c>
      <c r="R12" s="7"/>
    </row>
    <row r="13" spans="1:18" x14ac:dyDescent="0.2">
      <c r="A13" s="88"/>
      <c r="B13" s="33" t="s">
        <v>44</v>
      </c>
      <c r="C13" s="14">
        <f>SUMIF(Assignments!$A$6:$A$128,"=1",Assignments!$G$6:$G$128)</f>
        <v>0</v>
      </c>
      <c r="D13" s="15">
        <f>SUMIF(Assignments!$A$6:$A$128,"=2",Assignments!$G$6:$G$128)</f>
        <v>0</v>
      </c>
      <c r="E13" s="15">
        <f>SUMIF(Assignments!$A$6:$A$128,"=3",Assignments!$G$6:$G$128)</f>
        <v>0</v>
      </c>
      <c r="F13" s="15">
        <f>SUMIF(Assignments!$A$6:$A$128,"=4",Assignments!$G$6:$G$128)</f>
        <v>0</v>
      </c>
      <c r="G13" s="72">
        <f>SUMIF(Assignments!$A$6:$A$128,"=5",Assignments!$G$6:$G$128)</f>
        <v>0</v>
      </c>
      <c r="H13" s="16">
        <f t="shared" si="1"/>
        <v>116457.211509</v>
      </c>
      <c r="I13" s="16">
        <v>116457.211509</v>
      </c>
      <c r="J13" s="17" t="e">
        <f t="shared" si="2"/>
        <v>#DIV/0!</v>
      </c>
      <c r="K13" s="18" t="e">
        <f t="shared" si="2"/>
        <v>#DIV/0!</v>
      </c>
      <c r="L13" s="18" t="e">
        <f t="shared" si="2"/>
        <v>#DIV/0!</v>
      </c>
      <c r="M13" s="18" t="e">
        <f t="shared" si="2"/>
        <v>#DIV/0!</v>
      </c>
      <c r="N13" s="18" t="e">
        <f>G13/G$10</f>
        <v>#DIV/0!</v>
      </c>
      <c r="O13" s="44">
        <f>IF(H13&gt;0,H13/H$8,"")</f>
        <v>7.3479866380925823E-2</v>
      </c>
      <c r="P13" s="19">
        <f>I13/I$10</f>
        <v>0.11244513986254297</v>
      </c>
      <c r="R13" s="7"/>
    </row>
    <row r="14" spans="1:18" ht="13.5" thickBot="1" x14ac:dyDescent="0.25">
      <c r="A14" s="88"/>
      <c r="B14" s="33" t="s">
        <v>23</v>
      </c>
      <c r="C14" s="14">
        <f>SUMIF(Assignments!$A$6:$A$128,"=1",Assignments!$H$6:$H$128)</f>
        <v>0</v>
      </c>
      <c r="D14" s="15">
        <f>SUMIF(Assignments!$A$6:$A$128,"=2",Assignments!$H$6:$H$128)</f>
        <v>0</v>
      </c>
      <c r="E14" s="15">
        <f>SUMIF(Assignments!$A$6:$A$128,"=3",Assignments!$H$6:$H$128)</f>
        <v>0</v>
      </c>
      <c r="F14" s="15">
        <f>SUMIF(Assignments!$A$6:$A$128,"=4",Assignments!$H$6:$H$128)</f>
        <v>0</v>
      </c>
      <c r="G14" s="72">
        <f>SUMIF(Assignments!$A$6:$A$128,"=5",Assignments!$H$6:$H$128)</f>
        <v>0</v>
      </c>
      <c r="H14" s="16">
        <f t="shared" si="1"/>
        <v>161583.67735500008</v>
      </c>
      <c r="I14" s="16">
        <v>161583.67735500008</v>
      </c>
      <c r="J14" s="17" t="e">
        <f t="shared" si="2"/>
        <v>#DIV/0!</v>
      </c>
      <c r="K14" s="18" t="e">
        <f t="shared" si="2"/>
        <v>#DIV/0!</v>
      </c>
      <c r="L14" s="18" t="e">
        <f t="shared" si="2"/>
        <v>#DIV/0!</v>
      </c>
      <c r="M14" s="18" t="e">
        <f t="shared" si="2"/>
        <v>#DIV/0!</v>
      </c>
      <c r="N14" s="18" t="e">
        <f>G14/G$10</f>
        <v>#DIV/0!</v>
      </c>
      <c r="O14" s="35">
        <f>IF(H14&gt;0,H14/H$8,"")</f>
        <v>0.10195287065126456</v>
      </c>
      <c r="P14" s="19">
        <f>I14/I$10</f>
        <v>0.1560169521857635</v>
      </c>
      <c r="R14" s="7"/>
    </row>
    <row r="15" spans="1:18" x14ac:dyDescent="0.2">
      <c r="A15" s="87" t="s">
        <v>45</v>
      </c>
      <c r="B15" s="31" t="s">
        <v>32</v>
      </c>
      <c r="C15" s="8">
        <f>SUMIF(Assignments!$A$6:$A$128,"=1",Assignments!$I$6:$I$128)</f>
        <v>0</v>
      </c>
      <c r="D15" s="9">
        <f>SUMIF(Assignments!$A$6:$A$128,"=2",Assignments!$I$6:$I$128)</f>
        <v>0</v>
      </c>
      <c r="E15" s="9">
        <f>SUMIF(Assignments!$A$6:$A$128,"=3",Assignments!$I$6:$I$128)</f>
        <v>0</v>
      </c>
      <c r="F15" s="9">
        <f>SUMIF(Assignments!$A$6:$A$128,"=4",Assignments!$I$6:$I$128)</f>
        <v>0</v>
      </c>
      <c r="G15" s="71">
        <f>SUMIF(Assignments!$A$6:$A$128,"=5",Assignments!$I$6:$I$128)</f>
        <v>0</v>
      </c>
      <c r="H15" s="10">
        <f t="shared" si="1"/>
        <v>892455.05507599982</v>
      </c>
      <c r="I15" s="10">
        <v>892455.05507599982</v>
      </c>
      <c r="J15" s="11"/>
      <c r="K15" s="12"/>
      <c r="L15" s="12"/>
      <c r="M15" s="12"/>
      <c r="N15" s="12"/>
      <c r="O15" s="44"/>
      <c r="P15" s="26"/>
      <c r="R15" s="7"/>
    </row>
    <row r="16" spans="1:18" x14ac:dyDescent="0.2">
      <c r="A16" s="88"/>
      <c r="B16" s="33" t="s">
        <v>34</v>
      </c>
      <c r="C16" s="14">
        <f>SUMIF(Assignments!$A$6:$A$128,"=1",Assignments!$J$6:$J$128)</f>
        <v>0</v>
      </c>
      <c r="D16" s="15">
        <f>SUMIF(Assignments!$A$6:$A$128,"=2",Assignments!$J$6:$J$128)</f>
        <v>0</v>
      </c>
      <c r="E16" s="15">
        <f>SUMIF(Assignments!$A$6:$A$128,"=3",Assignments!$J$6:$J$128)</f>
        <v>0</v>
      </c>
      <c r="F16" s="15">
        <f>SUMIF(Assignments!$A$6:$A$128,"=4",Assignments!$J$6:$J$128)</f>
        <v>0</v>
      </c>
      <c r="G16" s="72">
        <f>SUMIF(Assignments!$A$6:$A$128,"=5",Assignments!$J$6:$J$128)</f>
        <v>0</v>
      </c>
      <c r="H16" s="16">
        <f t="shared" si="1"/>
        <v>139228.76578599997</v>
      </c>
      <c r="I16" s="16">
        <v>139228.76578599997</v>
      </c>
      <c r="J16" s="17" t="e">
        <f t="shared" ref="J16:K18" si="3">C16/C$15</f>
        <v>#DIV/0!</v>
      </c>
      <c r="K16" s="18" t="e">
        <f t="shared" si="3"/>
        <v>#DIV/0!</v>
      </c>
      <c r="L16" s="18" t="e">
        <f t="shared" ref="L16:M18" si="4">E16/E$15</f>
        <v>#DIV/0!</v>
      </c>
      <c r="M16" s="18" t="e">
        <f t="shared" si="4"/>
        <v>#DIV/0!</v>
      </c>
      <c r="N16" s="18" t="e">
        <f>G16/G$15</f>
        <v>#DIV/0!</v>
      </c>
      <c r="O16" s="44">
        <f>IF(H16&gt;0,H16/H$8,"")</f>
        <v>8.7847811000917403E-2</v>
      </c>
      <c r="P16" s="19">
        <f>I16/I$15</f>
        <v>0.156006473372649</v>
      </c>
      <c r="R16" s="7"/>
    </row>
    <row r="17" spans="1:20" x14ac:dyDescent="0.2">
      <c r="A17" s="88"/>
      <c r="B17" s="33" t="s">
        <v>18</v>
      </c>
      <c r="C17" s="14">
        <f>SUMIF(Assignments!$A$6:$A$128,"=1",Assignments!$K$6:$K$128)</f>
        <v>0</v>
      </c>
      <c r="D17" s="15">
        <f>SUMIF(Assignments!$A$6:$A$128,"=2",Assignments!$K$6:$K$128)</f>
        <v>0</v>
      </c>
      <c r="E17" s="15">
        <f>SUMIF(Assignments!$A$6:$A$128,"=3",Assignments!$K$6:$K$128)</f>
        <v>0</v>
      </c>
      <c r="F17" s="15">
        <f>SUMIF(Assignments!$A$6:$A$128,"=4",Assignments!$K$6:$K$128)</f>
        <v>0</v>
      </c>
      <c r="G17" s="72">
        <f>SUMIF(Assignments!$A$6:$A$128,"=5",Assignments!$K$6:$K$128)</f>
        <v>0</v>
      </c>
      <c r="H17" s="16">
        <f t="shared" si="1"/>
        <v>73835.241419999991</v>
      </c>
      <c r="I17" s="16">
        <v>73835.241419999991</v>
      </c>
      <c r="J17" s="17" t="e">
        <f t="shared" si="3"/>
        <v>#DIV/0!</v>
      </c>
      <c r="K17" s="18" t="e">
        <f t="shared" si="3"/>
        <v>#DIV/0!</v>
      </c>
      <c r="L17" s="18" t="e">
        <f t="shared" si="4"/>
        <v>#DIV/0!</v>
      </c>
      <c r="M17" s="18" t="e">
        <f t="shared" si="4"/>
        <v>#DIV/0!</v>
      </c>
      <c r="N17" s="18" t="e">
        <f>G17/G$15</f>
        <v>#DIV/0!</v>
      </c>
      <c r="O17" s="44">
        <f>IF(H17&gt;0,H17/H$8,"")</f>
        <v>4.6587099274017177E-2</v>
      </c>
      <c r="P17" s="19">
        <f>I17/I$15</f>
        <v>8.2732728107761486E-2</v>
      </c>
      <c r="R17" s="7"/>
    </row>
    <row r="18" spans="1:20" ht="13.5" thickBot="1" x14ac:dyDescent="0.25">
      <c r="A18" s="89"/>
      <c r="B18" s="34" t="s">
        <v>49</v>
      </c>
      <c r="C18" s="20">
        <f>SUMIF(Assignments!$A$6:$A$128,"=1",Assignments!$L$6:$L$128)</f>
        <v>0</v>
      </c>
      <c r="D18" s="21">
        <f>SUMIF(Assignments!$A$6:$A$128,"=2",Assignments!$L$6:$L$128)</f>
        <v>0</v>
      </c>
      <c r="E18" s="21">
        <f>SUMIF(Assignments!$A$6:$A$128,"=3",Assignments!$L$6:$L$128)</f>
        <v>0</v>
      </c>
      <c r="F18" s="21">
        <f>SUMIF(Assignments!$A$6:$A$128,"=4",Assignments!$L$6:$L$128)</f>
        <v>0</v>
      </c>
      <c r="G18" s="73">
        <f>SUMIF(Assignments!$A$6:$A$128,"=5",Assignments!$L$6:$L$128)</f>
        <v>0</v>
      </c>
      <c r="H18" s="22">
        <f t="shared" si="1"/>
        <v>679391.04787000024</v>
      </c>
      <c r="I18" s="22">
        <v>679391.04787000024</v>
      </c>
      <c r="J18" s="23" t="e">
        <f t="shared" si="3"/>
        <v>#DIV/0!</v>
      </c>
      <c r="K18" s="24" t="e">
        <f t="shared" si="3"/>
        <v>#DIV/0!</v>
      </c>
      <c r="L18" s="24" t="e">
        <f t="shared" si="4"/>
        <v>#DIV/0!</v>
      </c>
      <c r="M18" s="24" t="e">
        <f t="shared" si="4"/>
        <v>#DIV/0!</v>
      </c>
      <c r="N18" s="24" t="e">
        <f>G18/G$15</f>
        <v>#DIV/0!</v>
      </c>
      <c r="O18" s="44">
        <f>IF(H18&gt;0,H18/H$8,"")</f>
        <v>0.42866871678467738</v>
      </c>
      <c r="P18" s="25">
        <f>I18/I$15</f>
        <v>0.76126079851958994</v>
      </c>
      <c r="R18" s="7"/>
    </row>
    <row r="19" spans="1:20" x14ac:dyDescent="0.2">
      <c r="A19" s="87" t="s">
        <v>46</v>
      </c>
      <c r="B19" s="31" t="s">
        <v>33</v>
      </c>
      <c r="C19" s="8">
        <f>SUMIF(Assignments!$A$6:$A$128,"=1",Assignments!$M$6:$M$128)</f>
        <v>0</v>
      </c>
      <c r="D19" s="9">
        <f>SUMIF(Assignments!$A$6:$A$128,"=2",Assignments!$M$6:$M$128)</f>
        <v>0</v>
      </c>
      <c r="E19" s="9">
        <f>SUMIF(Assignments!$A$6:$A$128,"=3",Assignments!$M$6:$M$128)</f>
        <v>0</v>
      </c>
      <c r="F19" s="9">
        <f>SUMIF(Assignments!$A$6:$A$128,"=4",Assignments!$M$6:$M$128)</f>
        <v>0</v>
      </c>
      <c r="G19" s="71">
        <f>SUMIF(Assignments!$A$6:$A$128,"=5",Assignments!$M$6:$M$128)</f>
        <v>0</v>
      </c>
      <c r="H19" s="10">
        <f t="shared" si="1"/>
        <v>721624.38235700014</v>
      </c>
      <c r="I19" s="10">
        <v>721624.38235700014</v>
      </c>
      <c r="J19" s="11"/>
      <c r="K19" s="12"/>
      <c r="L19" s="12"/>
      <c r="M19" s="12"/>
      <c r="N19" s="12"/>
      <c r="O19" s="45"/>
      <c r="P19" s="26"/>
      <c r="R19" s="7"/>
    </row>
    <row r="20" spans="1:20" x14ac:dyDescent="0.2">
      <c r="A20" s="88"/>
      <c r="B20" s="33" t="s">
        <v>34</v>
      </c>
      <c r="C20" s="14">
        <f>SUMIF(Assignments!$A$6:$A$128,"=1",Assignments!$N$6:$N$128)</f>
        <v>0</v>
      </c>
      <c r="D20" s="15">
        <f>SUMIF(Assignments!$A$6:$A$128,"=2",Assignments!$N$6:$N$128)</f>
        <v>0</v>
      </c>
      <c r="E20" s="15">
        <f>SUMIF(Assignments!$A$6:$A$128,"=3",Assignments!$N$6:$N$128)</f>
        <v>0</v>
      </c>
      <c r="F20" s="15">
        <f>SUMIF(Assignments!$A$6:$A$128,"=4",Assignments!$N$6:$N$128)</f>
        <v>0</v>
      </c>
      <c r="G20" s="72">
        <f>SUMIF(Assignments!$A$6:$A$128,"=5",Assignments!$N$6:$N$128)</f>
        <v>0</v>
      </c>
      <c r="H20" s="16">
        <f t="shared" si="1"/>
        <v>106178.947128</v>
      </c>
      <c r="I20" s="16">
        <v>106178.947128</v>
      </c>
      <c r="J20" s="17" t="e">
        <f t="shared" ref="J20:K22" si="5">C20/C$19</f>
        <v>#DIV/0!</v>
      </c>
      <c r="K20" s="18" t="e">
        <f t="shared" si="5"/>
        <v>#DIV/0!</v>
      </c>
      <c r="L20" s="18" t="e">
        <f t="shared" ref="L20:M22" si="6">E20/E$19</f>
        <v>#DIV/0!</v>
      </c>
      <c r="M20" s="18" t="e">
        <f t="shared" si="6"/>
        <v>#DIV/0!</v>
      </c>
      <c r="N20" s="18" t="e">
        <f>G20/G$19</f>
        <v>#DIV/0!</v>
      </c>
      <c r="O20" s="44">
        <f>IF(H20&gt;0,H20/H$8,"")</f>
        <v>6.6994690550613731E-2</v>
      </c>
      <c r="P20" s="19">
        <f>I20/I$19</f>
        <v>0.14713880201940216</v>
      </c>
      <c r="R20" s="7"/>
    </row>
    <row r="21" spans="1:20" x14ac:dyDescent="0.2">
      <c r="A21" s="88"/>
      <c r="B21" s="33" t="s">
        <v>18</v>
      </c>
      <c r="C21" s="14">
        <f>SUMIF(Assignments!$A$6:$A$128,"=1",Assignments!$O$6:$O$128)</f>
        <v>0</v>
      </c>
      <c r="D21" s="15">
        <f>SUMIF(Assignments!$A$6:$A$128,"=2",Assignments!$O$6:$O$128)</f>
        <v>0</v>
      </c>
      <c r="E21" s="15">
        <f>SUMIF(Assignments!$A$6:$A$128,"=3",Assignments!$O$6:$O$128)</f>
        <v>0</v>
      </c>
      <c r="F21" s="15">
        <f>SUMIF(Assignments!$A$6:$A$128,"=4",Assignments!$O$6:$O$128)</f>
        <v>0</v>
      </c>
      <c r="G21" s="72">
        <f>SUMIF(Assignments!$A$6:$A$128,"=5",Assignments!$O$6:$O$128)</f>
        <v>0</v>
      </c>
      <c r="H21" s="16">
        <f t="shared" si="1"/>
        <v>58282.343522000003</v>
      </c>
      <c r="I21" s="16">
        <v>58282.343522000003</v>
      </c>
      <c r="J21" s="17" t="e">
        <f t="shared" si="5"/>
        <v>#DIV/0!</v>
      </c>
      <c r="K21" s="18" t="e">
        <f t="shared" si="5"/>
        <v>#DIV/0!</v>
      </c>
      <c r="L21" s="18" t="e">
        <f t="shared" si="6"/>
        <v>#DIV/0!</v>
      </c>
      <c r="M21" s="18" t="e">
        <f t="shared" si="6"/>
        <v>#DIV/0!</v>
      </c>
      <c r="N21" s="18" t="e">
        <f>G21/G$19</f>
        <v>#DIV/0!</v>
      </c>
      <c r="O21" s="44">
        <f>IF(H21&gt;0,H21/H$8,"")</f>
        <v>3.6773839583414833E-2</v>
      </c>
      <c r="P21" s="19">
        <f>I21/I$19</f>
        <v>8.0765485406182849E-2</v>
      </c>
      <c r="R21" s="7"/>
    </row>
    <row r="22" spans="1:20" ht="13.5" thickBot="1" x14ac:dyDescent="0.25">
      <c r="A22" s="89"/>
      <c r="B22" s="34" t="s">
        <v>49</v>
      </c>
      <c r="C22" s="20">
        <f>SUMIF(Assignments!$A$6:$A$128,"=1",Assignments!$P$6:$P$128)</f>
        <v>0</v>
      </c>
      <c r="D22" s="21">
        <f>SUMIF(Assignments!$A$6:$A$128,"=2",Assignments!$P$6:$P$128)</f>
        <v>0</v>
      </c>
      <c r="E22" s="21">
        <f>SUMIF(Assignments!$A$6:$A$128,"=3",Assignments!$P$6:$P$128)</f>
        <v>0</v>
      </c>
      <c r="F22" s="21">
        <f>SUMIF(Assignments!$A$6:$A$128,"=4",Assignments!$P$6:$P$128)</f>
        <v>0</v>
      </c>
      <c r="G22" s="73">
        <f>SUMIF(Assignments!$A$6:$A$128,"=5",Assignments!$P$6:$P$128)</f>
        <v>0</v>
      </c>
      <c r="H22" s="22">
        <f t="shared" si="1"/>
        <v>557163.09170700016</v>
      </c>
      <c r="I22" s="22">
        <v>557163.09170700016</v>
      </c>
      <c r="J22" s="23" t="e">
        <f t="shared" si="5"/>
        <v>#DIV/0!</v>
      </c>
      <c r="K22" s="24" t="e">
        <f t="shared" si="5"/>
        <v>#DIV/0!</v>
      </c>
      <c r="L22" s="24" t="e">
        <f t="shared" si="6"/>
        <v>#DIV/0!</v>
      </c>
      <c r="M22" s="24" t="e">
        <f t="shared" si="6"/>
        <v>#DIV/0!</v>
      </c>
      <c r="N22" s="24" t="e">
        <f>G22/G$19</f>
        <v>#DIV/0!</v>
      </c>
      <c r="O22" s="35">
        <f>IF(H22&gt;0,H22/H$8,"")</f>
        <v>0.35154774015733636</v>
      </c>
      <c r="P22" s="25">
        <f>I22/I$19</f>
        <v>0.77209571257441501</v>
      </c>
      <c r="R22" s="7"/>
    </row>
    <row r="23" spans="1:20" ht="15.7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20" ht="15.75" x14ac:dyDescent="0.25">
      <c r="A24" s="1" t="s">
        <v>39</v>
      </c>
    </row>
    <row r="25" spans="1:20" x14ac:dyDescent="0.2">
      <c r="A25" s="86" t="s">
        <v>43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1:20" x14ac:dyDescent="0.2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1:20" x14ac:dyDescent="0.2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1:20" x14ac:dyDescent="0.2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1:20" x14ac:dyDescent="0.2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1:20" x14ac:dyDescent="0.2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</sheetData>
  <sheetProtection sheet="1" selectLockedCells="1"/>
  <protectedRanges>
    <protectedRange sqref="A3:B3 J6:N6 C6:G6" name="Range1"/>
  </protectedRanges>
  <mergeCells count="6">
    <mergeCell ref="A3:F4"/>
    <mergeCell ref="A25:T30"/>
    <mergeCell ref="A15:A18"/>
    <mergeCell ref="A19:A22"/>
    <mergeCell ref="A10:A14"/>
    <mergeCell ref="J6:P6"/>
  </mergeCells>
  <phoneticPr fontId="2" type="noConversion"/>
  <conditionalFormatting sqref="P9">
    <cfRule type="cellIs" dxfId="0" priority="1" stopIfTrue="1" operator="between">
      <formula>-0.1</formula>
      <formula>0.1</formula>
    </cfRule>
  </conditionalFormatting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7964D70D3DDB4F9ED82706DFDA8DBB" ma:contentTypeVersion="2" ma:contentTypeDescription="Create a new document." ma:contentTypeScope="" ma:versionID="041979529b41cac2c226001ade190a50">
  <xsd:schema xmlns:xsd="http://www.w3.org/2001/XMLSchema" xmlns:xs="http://www.w3.org/2001/XMLSchema" xmlns:p="http://schemas.microsoft.com/office/2006/metadata/properties" xmlns:ns1="http://schemas.microsoft.com/sharepoint/v3" xmlns:ns2="2d813fab-8450-41c2-91e7-3fff1dd3943d" targetNamespace="http://schemas.microsoft.com/office/2006/metadata/properties" ma:root="true" ma:fieldsID="60de74a031003a8e2a6c69417d81486e" ns1:_="" ns2:_="">
    <xsd:import namespace="http://schemas.microsoft.com/sharepoint/v3"/>
    <xsd:import namespace="2d813fab-8450-41c2-91e7-3fff1dd3943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3fab-8450-41c2-91e7-3fff1dd3943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595835-FC91-4310-B940-A507F2F04DFA}"/>
</file>

<file path=customXml/itemProps2.xml><?xml version="1.0" encoding="utf-8"?>
<ds:datastoreItem xmlns:ds="http://schemas.openxmlformats.org/officeDocument/2006/customXml" ds:itemID="{1CA7C8FA-263E-4C76-BC02-70C0B5129DCD}"/>
</file>

<file path=customXml/itemProps3.xml><?xml version="1.0" encoding="utf-8"?>
<ds:datastoreItem xmlns:ds="http://schemas.openxmlformats.org/officeDocument/2006/customXml" ds:itemID="{0A926348-978B-44A6-AB58-A66E2B0762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Instructions</vt:lpstr>
      <vt:lpstr>Assignments</vt:lpstr>
      <vt:lpstr>Results</vt:lpstr>
      <vt:lpstr>Pop_Units</vt:lpstr>
      <vt:lpstr>Assignments!Print_Area</vt:lpstr>
      <vt:lpstr>Assignments!Print_Titles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Douglas Johnson</cp:lastModifiedBy>
  <cp:lastPrinted>2017-04-20T07:56:20Z</cp:lastPrinted>
  <dcterms:created xsi:type="dcterms:W3CDTF">2009-06-26T00:03:19Z</dcterms:created>
  <dcterms:modified xsi:type="dcterms:W3CDTF">2021-10-25T06:36:22Z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0x010100A07964D70D3DDB4F9ED82706DFDA8DBB</vt:lpwstr>
  </property>
</Properties>
</file>